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a Silva\Desktop\Trabalho\Trabalho\ConviteOrais\aulas\FCUL\2019-2020\Tecnologias de Combustão\Videos aulas\2-Termochemistry\"/>
    </mc:Choice>
  </mc:AlternateContent>
  <xr:revisionPtr revIDLastSave="0" documentId="13_ncr:1_{D9257992-AC95-4353-8128-26CBC00A13A3}" xr6:coauthVersionLast="45" xr6:coauthVersionMax="45" xr10:uidLastSave="{00000000-0000-0000-0000-000000000000}"/>
  <bookViews>
    <workbookView xWindow="-90" yWindow="-90" windowWidth="19380" windowHeight="10380" xr2:uid="{B1649814-6C0C-4A32-A23F-813DE9E8C890}"/>
  </bookViews>
  <sheets>
    <sheet name="Conclusion" sheetId="7" r:id="rId1"/>
    <sheet name="Tad method linear interpolation" sheetId="1" r:id="rId2"/>
    <sheet name="Tad method cpdeltaT" sheetId="3" r:id="rId3"/>
    <sheet name="Tad method integral" sheetId="2" r:id="rId4"/>
    <sheet name="Cantera" sheetId="6" r:id="rId5"/>
    <sheet name="H2O" sheetId="4" r:id="rId6"/>
    <sheet name="CO2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8" i="1" l="1"/>
  <c r="G77" i="1"/>
  <c r="G69" i="1"/>
  <c r="G70" i="1"/>
  <c r="G62" i="1"/>
  <c r="G61" i="1"/>
  <c r="F91" i="1"/>
  <c r="E12" i="2"/>
  <c r="C14" i="2" s="1"/>
  <c r="I12" i="2"/>
  <c r="G12" i="2"/>
  <c r="E14" i="2"/>
  <c r="C31" i="2"/>
  <c r="C32" i="2" s="1"/>
  <c r="C33" i="2" s="1"/>
  <c r="C34" i="2" s="1"/>
  <c r="C35" i="2" s="1"/>
  <c r="C36" i="2" s="1"/>
  <c r="C25" i="2"/>
  <c r="C26" i="2"/>
  <c r="C27" i="2" s="1"/>
  <c r="C28" i="2" s="1"/>
  <c r="C29" i="2" s="1"/>
  <c r="C30" i="2" s="1"/>
  <c r="C24" i="2"/>
  <c r="K9" i="2"/>
  <c r="E5" i="2"/>
  <c r="F17" i="3"/>
  <c r="H15" i="3"/>
  <c r="B12" i="3"/>
  <c r="G15" i="3"/>
  <c r="F15" i="3"/>
  <c r="C15" i="3"/>
  <c r="I12" i="3"/>
  <c r="F12" i="3"/>
  <c r="C12" i="3"/>
  <c r="E5" i="3"/>
  <c r="I48" i="1"/>
  <c r="F53" i="1"/>
  <c r="H52" i="1"/>
  <c r="D52" i="1"/>
  <c r="G79" i="1" l="1"/>
  <c r="H90" i="1" s="1"/>
  <c r="G71" i="1"/>
  <c r="D90" i="1" s="1"/>
  <c r="G63" i="1"/>
  <c r="P23" i="1"/>
  <c r="G40" i="1" s="1"/>
  <c r="G39" i="1"/>
  <c r="O23" i="1"/>
  <c r="N23" i="1"/>
  <c r="G32" i="1"/>
  <c r="G31" i="1"/>
  <c r="G24" i="1"/>
  <c r="G23" i="1"/>
  <c r="G25" i="1"/>
  <c r="P22" i="1"/>
  <c r="P21" i="1"/>
  <c r="O22" i="1"/>
  <c r="O21" i="1"/>
  <c r="N22" i="1"/>
  <c r="N19" i="1"/>
  <c r="N20" i="1" s="1"/>
  <c r="N21" i="1" s="1"/>
  <c r="N12" i="1"/>
  <c r="N13" i="1" s="1"/>
  <c r="N14" i="1" s="1"/>
  <c r="N15" i="1" s="1"/>
  <c r="N16" i="1" s="1"/>
  <c r="N17" i="1" s="1"/>
  <c r="N18" i="1" s="1"/>
  <c r="N11" i="1"/>
  <c r="G17" i="1"/>
  <c r="G11" i="1"/>
  <c r="E5" i="1"/>
  <c r="I86" i="1" l="1"/>
  <c r="G41" i="1"/>
  <c r="G33" i="1"/>
</calcChain>
</file>

<file path=xl/sharedStrings.xml><?xml version="1.0" encoding="utf-8"?>
<sst xmlns="http://schemas.openxmlformats.org/spreadsheetml/2006/main" count="224" uniqueCount="103">
  <si>
    <t>+</t>
  </si>
  <si>
    <t>O2</t>
  </si>
  <si>
    <t>®</t>
  </si>
  <si>
    <t>CH4</t>
  </si>
  <si>
    <t>CO2</t>
  </si>
  <si>
    <t>H2O</t>
  </si>
  <si>
    <t>H reactants</t>
  </si>
  <si>
    <t>kmol</t>
  </si>
  <si>
    <t>KJ</t>
  </si>
  <si>
    <t>1st iteraction</t>
  </si>
  <si>
    <t>H products</t>
  </si>
  <si>
    <t>25ºC; 1 atm</t>
  </si>
  <si>
    <t>&lt;</t>
  </si>
  <si>
    <t>Hreactants</t>
  </si>
  <si>
    <t>2nd iteraction</t>
  </si>
  <si>
    <t>Tad=4000 K</t>
  </si>
  <si>
    <t>Tad=5000 K</t>
  </si>
  <si>
    <t>extrapolation os the table</t>
  </si>
  <si>
    <t>3rd iteraction Tad= 5100 K</t>
  </si>
  <si>
    <t>T (k)</t>
  </si>
  <si>
    <t>deltah CO2</t>
  </si>
  <si>
    <t>deltah H2O</t>
  </si>
  <si>
    <t>4th iteraction Tad= 5200 K</t>
  </si>
  <si>
    <t>&gt;</t>
  </si>
  <si>
    <t>5th iteraction Tad= 5300 K</t>
  </si>
  <si>
    <t>Interpolação linear</t>
  </si>
  <si>
    <t>Tad= 2000+(Hreagentes+366859)*(3000-2000)/(-10193.2+366859)</t>
  </si>
  <si>
    <t>Tad</t>
  </si>
  <si>
    <t>K</t>
  </si>
  <si>
    <r>
      <t>H</t>
    </r>
    <r>
      <rPr>
        <vertAlign val="subscript"/>
        <sz val="11"/>
        <color theme="1"/>
        <rFont val="Calibri"/>
        <family val="2"/>
        <scheme val="minor"/>
      </rPr>
      <t>reagentes</t>
    </r>
  </si>
  <si>
    <t>deltaH=CpaveragedeltaT</t>
  </si>
  <si>
    <t>assuming cp@5000K</t>
  </si>
  <si>
    <t xml:space="preserve">Hproducts = </t>
  </si>
  <si>
    <t>(Tad-298)</t>
  </si>
  <si>
    <t>=</t>
  </si>
  <si>
    <r>
      <t>dh=</t>
    </r>
    <r>
      <rPr>
        <sz val="11"/>
        <color theme="1"/>
        <rFont val="Symbol"/>
        <family val="1"/>
        <charset val="2"/>
      </rPr>
      <t>ò</t>
    </r>
    <r>
      <rPr>
        <sz val="11"/>
        <color theme="1"/>
        <rFont val="Calibri"/>
        <family val="2"/>
      </rPr>
      <t>cpdT</t>
    </r>
  </si>
  <si>
    <r>
      <t>Hreactants = HCO2(298K)+n</t>
    </r>
    <r>
      <rPr>
        <sz val="11"/>
        <color theme="1"/>
        <rFont val="Symbol"/>
        <family val="1"/>
        <charset val="2"/>
      </rPr>
      <t>ò</t>
    </r>
    <r>
      <rPr>
        <sz val="11"/>
        <color theme="1"/>
        <rFont val="Calibri"/>
        <family val="2"/>
        <scheme val="minor"/>
      </rPr>
      <t>cpCO2dT</t>
    </r>
  </si>
  <si>
    <t>a1</t>
  </si>
  <si>
    <t>a2</t>
  </si>
  <si>
    <t>T</t>
  </si>
  <si>
    <t>-</t>
  </si>
  <si>
    <t>Cp</t>
  </si>
  <si>
    <t>https://janaf.nist.gov/tables/C-095.html</t>
  </si>
  <si>
    <t>https://janaf.nist.gov/tables/H-064.html</t>
  </si>
  <si>
    <t>Water (H2O)</t>
  </si>
  <si>
    <t>H2O1(g)</t>
  </si>
  <si>
    <t>T(K)</t>
  </si>
  <si>
    <t>S</t>
  </si>
  <si>
    <t>-[G-H(Tr)]/T</t>
  </si>
  <si>
    <t>H-H(Tr)</t>
  </si>
  <si>
    <t>delta-f H</t>
  </si>
  <si>
    <t>delta-f G</t>
  </si>
  <si>
    <t>log Kf</t>
  </si>
  <si>
    <t>INFINITE</t>
  </si>
  <si>
    <t>Carbon Dioxide (CO2)</t>
  </si>
  <si>
    <t>C1O2(g)</t>
  </si>
  <si>
    <r>
      <t>Hh2O(298K)+n</t>
    </r>
    <r>
      <rPr>
        <sz val="11"/>
        <color theme="1"/>
        <rFont val="Symbol"/>
        <family val="1"/>
        <charset val="2"/>
      </rPr>
      <t>ò</t>
    </r>
    <r>
      <rPr>
        <sz val="11"/>
        <color theme="1"/>
        <rFont val="Calibri"/>
        <family val="2"/>
        <scheme val="minor"/>
      </rPr>
      <t>cph2OdT</t>
    </r>
  </si>
  <si>
    <t>linear correlation</t>
  </si>
  <si>
    <t>A1</t>
  </si>
  <si>
    <t>A2</t>
  </si>
  <si>
    <t>Hreactants+877174+</t>
  </si>
  <si>
    <r>
      <t>T</t>
    </r>
    <r>
      <rPr>
        <vertAlign val="superscript"/>
        <sz val="11"/>
        <color theme="1"/>
        <rFont val="Calibri"/>
        <family val="2"/>
        <scheme val="minor"/>
      </rPr>
      <t>2</t>
    </r>
  </si>
  <si>
    <t>kJ/kmol.K</t>
  </si>
  <si>
    <t>Without extrapolation</t>
  </si>
  <si>
    <t>annexed tables</t>
  </si>
  <si>
    <t>There are several methods to solve the equation and discover the adiabatic temperature</t>
  </si>
  <si>
    <t>For the combustion of methane with oxigen at 298 K and 1 atm (standard conditions)</t>
  </si>
  <si>
    <t>Linear interpolation from Janaf Tables</t>
  </si>
  <si>
    <t>aproximation deltah=cpdeltaT</t>
  </si>
  <si>
    <t xml:space="preserve">Integral relathionships </t>
  </si>
  <si>
    <t>by hand</t>
  </si>
  <si>
    <t>by Cantera-Phyton</t>
  </si>
  <si>
    <t>but there is a consistenty that the adiabatic temperature is higher than 4500 K, which is double than with regular air, at constant pressure</t>
  </si>
  <si>
    <t>To install cantera</t>
  </si>
  <si>
    <t>1st install: https://www.anaconda.com/download/</t>
  </si>
  <si>
    <t xml:space="preserve">2nd </t>
  </si>
  <si>
    <t># Get all of the Species objects defined in the GRI 3.0 mechanism</t>
  </si>
  <si>
    <t># Create an IdealGas object with species representing complete combustion</t>
  </si>
  <si>
    <r>
      <t xml:space="preserve">species </t>
    </r>
    <r>
      <rPr>
        <sz val="14"/>
        <color rgb="FF666666"/>
        <rFont val="Consolas"/>
        <family val="3"/>
      </rPr>
      <t>=</t>
    </r>
    <r>
      <rPr>
        <sz val="14"/>
        <color rgb="FF212529"/>
        <rFont val="Consolas"/>
        <family val="3"/>
      </rPr>
      <t xml:space="preserve"> {S</t>
    </r>
    <r>
      <rPr>
        <sz val="14"/>
        <color rgb="FF666666"/>
        <rFont val="Consolas"/>
        <family val="3"/>
      </rPr>
      <t>.</t>
    </r>
    <r>
      <rPr>
        <sz val="14"/>
        <color rgb="FF212529"/>
        <rFont val="Consolas"/>
        <family val="3"/>
      </rPr>
      <t xml:space="preserve">name: S </t>
    </r>
    <r>
      <rPr>
        <b/>
        <sz val="14"/>
        <color rgb="FF008000"/>
        <rFont val="Consolas"/>
        <family val="3"/>
      </rPr>
      <t>for</t>
    </r>
    <r>
      <rPr>
        <sz val="14"/>
        <color rgb="FF212529"/>
        <rFont val="Consolas"/>
        <family val="3"/>
      </rPr>
      <t xml:space="preserve"> S </t>
    </r>
    <r>
      <rPr>
        <b/>
        <sz val="14"/>
        <color rgb="FFAA22FF"/>
        <rFont val="Consolas"/>
        <family val="3"/>
      </rPr>
      <t>in</t>
    </r>
    <r>
      <rPr>
        <sz val="14"/>
        <color rgb="FF212529"/>
        <rFont val="Consolas"/>
        <family val="3"/>
      </rPr>
      <t xml:space="preserve"> ct</t>
    </r>
    <r>
      <rPr>
        <sz val="14"/>
        <color rgb="FF666666"/>
        <rFont val="Consolas"/>
        <family val="3"/>
      </rPr>
      <t>.</t>
    </r>
    <r>
      <rPr>
        <sz val="14"/>
        <color rgb="FF212529"/>
        <rFont val="Consolas"/>
        <family val="3"/>
      </rPr>
      <t>Species</t>
    </r>
    <r>
      <rPr>
        <sz val="14"/>
        <color rgb="FF666666"/>
        <rFont val="Consolas"/>
        <family val="3"/>
      </rPr>
      <t>.</t>
    </r>
    <r>
      <rPr>
        <sz val="14"/>
        <color rgb="FF212529"/>
        <rFont val="Consolas"/>
        <family val="3"/>
      </rPr>
      <t>listFromFile(</t>
    </r>
    <r>
      <rPr>
        <sz val="14"/>
        <color rgb="FFBA2121"/>
        <rFont val="Consolas"/>
        <family val="3"/>
      </rPr>
      <t>'gri30.cti'</t>
    </r>
    <r>
      <rPr>
        <sz val="14"/>
        <color rgb="FF212529"/>
        <rFont val="Consolas"/>
        <family val="3"/>
      </rPr>
      <t>)}</t>
    </r>
  </si>
  <si>
    <r>
      <t xml:space="preserve">complete_species </t>
    </r>
    <r>
      <rPr>
        <sz val="14"/>
        <color rgb="FF666666"/>
        <rFont val="Consolas"/>
        <family val="3"/>
      </rPr>
      <t>=</t>
    </r>
    <r>
      <rPr>
        <sz val="14"/>
        <color rgb="FF212529"/>
        <rFont val="Consolas"/>
        <family val="3"/>
      </rPr>
      <t xml:space="preserve"> [species[S] </t>
    </r>
    <r>
      <rPr>
        <b/>
        <sz val="14"/>
        <color rgb="FF008000"/>
        <rFont val="Consolas"/>
        <family val="3"/>
      </rPr>
      <t>for</t>
    </r>
    <r>
      <rPr>
        <sz val="14"/>
        <color rgb="FF212529"/>
        <rFont val="Consolas"/>
        <family val="3"/>
      </rPr>
      <t xml:space="preserve"> S </t>
    </r>
    <r>
      <rPr>
        <b/>
        <sz val="14"/>
        <color rgb="FFAA22FF"/>
        <rFont val="Consolas"/>
        <family val="3"/>
      </rPr>
      <t>in</t>
    </r>
    <r>
      <rPr>
        <sz val="14"/>
        <color rgb="FF212529"/>
        <rFont val="Consolas"/>
        <family val="3"/>
      </rPr>
      <t xml:space="preserve"> (</t>
    </r>
    <r>
      <rPr>
        <sz val="14"/>
        <color rgb="FFBA2121"/>
        <rFont val="Consolas"/>
        <family val="3"/>
      </rPr>
      <t>'CH4'</t>
    </r>
    <r>
      <rPr>
        <sz val="14"/>
        <color rgb="FF212529"/>
        <rFont val="Consolas"/>
        <family val="3"/>
      </rPr>
      <t>,</t>
    </r>
    <r>
      <rPr>
        <sz val="14"/>
        <color rgb="FFBA2121"/>
        <rFont val="Consolas"/>
        <family val="3"/>
      </rPr>
      <t>'O2'</t>
    </r>
    <r>
      <rPr>
        <sz val="14"/>
        <color rgb="FF212529"/>
        <rFont val="Consolas"/>
        <family val="3"/>
      </rPr>
      <t>,</t>
    </r>
    <r>
      <rPr>
        <sz val="14"/>
        <color rgb="FFBA2121"/>
        <rFont val="Consolas"/>
        <family val="3"/>
      </rPr>
      <t>'N2'</t>
    </r>
    <r>
      <rPr>
        <sz val="14"/>
        <color rgb="FF212529"/>
        <rFont val="Consolas"/>
        <family val="3"/>
      </rPr>
      <t>,</t>
    </r>
    <r>
      <rPr>
        <sz val="14"/>
        <color rgb="FFBA2121"/>
        <rFont val="Consolas"/>
        <family val="3"/>
      </rPr>
      <t>'CO2'</t>
    </r>
    <r>
      <rPr>
        <sz val="14"/>
        <color rgb="FF212529"/>
        <rFont val="Consolas"/>
        <family val="3"/>
      </rPr>
      <t>,</t>
    </r>
    <r>
      <rPr>
        <sz val="14"/>
        <color rgb="FFBA2121"/>
        <rFont val="Consolas"/>
        <family val="3"/>
      </rPr>
      <t>'H2O'</t>
    </r>
    <r>
      <rPr>
        <sz val="14"/>
        <color rgb="FF212529"/>
        <rFont val="Consolas"/>
        <family val="3"/>
      </rPr>
      <t>)]</t>
    </r>
  </si>
  <si>
    <r>
      <t xml:space="preserve">gas1 </t>
    </r>
    <r>
      <rPr>
        <sz val="14"/>
        <color rgb="FF666666"/>
        <rFont val="Consolas"/>
        <family val="3"/>
      </rPr>
      <t>=</t>
    </r>
    <r>
      <rPr>
        <sz val="14"/>
        <color rgb="FF212529"/>
        <rFont val="Consolas"/>
        <family val="3"/>
      </rPr>
      <t xml:space="preserve"> ct</t>
    </r>
    <r>
      <rPr>
        <sz val="14"/>
        <color rgb="FF666666"/>
        <rFont val="Consolas"/>
        <family val="3"/>
      </rPr>
      <t>.</t>
    </r>
    <r>
      <rPr>
        <sz val="14"/>
        <color rgb="FF212529"/>
        <rFont val="Consolas"/>
        <family val="3"/>
      </rPr>
      <t>Solution(thermo</t>
    </r>
    <r>
      <rPr>
        <sz val="14"/>
        <color rgb="FF666666"/>
        <rFont val="Consolas"/>
        <family val="3"/>
      </rPr>
      <t>=</t>
    </r>
    <r>
      <rPr>
        <sz val="14"/>
        <color rgb="FFBA2121"/>
        <rFont val="Consolas"/>
        <family val="3"/>
      </rPr>
      <t>'IdealGas'</t>
    </r>
    <r>
      <rPr>
        <sz val="14"/>
        <color rgb="FF212529"/>
        <rFont val="Consolas"/>
        <family val="3"/>
      </rPr>
      <t>, species</t>
    </r>
    <r>
      <rPr>
        <sz val="14"/>
        <color rgb="FF666666"/>
        <rFont val="Consolas"/>
        <family val="3"/>
      </rPr>
      <t>=</t>
    </r>
    <r>
      <rPr>
        <sz val="14"/>
        <color rgb="FF212529"/>
        <rFont val="Consolas"/>
        <family val="3"/>
      </rPr>
      <t>complete_species)</t>
    </r>
  </si>
  <si>
    <r>
      <t xml:space="preserve">phi </t>
    </r>
    <r>
      <rPr>
        <sz val="14"/>
        <color rgb="FF666666"/>
        <rFont val="Consolas"/>
        <family val="3"/>
      </rPr>
      <t>=</t>
    </r>
    <r>
      <rPr>
        <sz val="14"/>
        <color rgb="FF212529"/>
        <rFont val="Consolas"/>
        <family val="3"/>
      </rPr>
      <t xml:space="preserve"> np</t>
    </r>
    <r>
      <rPr>
        <sz val="14"/>
        <color rgb="FF666666"/>
        <rFont val="Consolas"/>
        <family val="3"/>
      </rPr>
      <t>.</t>
    </r>
    <r>
      <rPr>
        <sz val="14"/>
        <color rgb="FF212529"/>
        <rFont val="Consolas"/>
        <family val="3"/>
      </rPr>
      <t>linspace(</t>
    </r>
    <r>
      <rPr>
        <sz val="14"/>
        <color rgb="FF666666"/>
        <rFont val="Consolas"/>
        <family val="3"/>
      </rPr>
      <t>0.5</t>
    </r>
    <r>
      <rPr>
        <sz val="14"/>
        <color rgb="FF212529"/>
        <rFont val="Consolas"/>
        <family val="3"/>
      </rPr>
      <t xml:space="preserve">, </t>
    </r>
    <r>
      <rPr>
        <sz val="14"/>
        <color rgb="FF666666"/>
        <rFont val="Consolas"/>
        <family val="3"/>
      </rPr>
      <t>2.0</t>
    </r>
    <r>
      <rPr>
        <sz val="14"/>
        <color rgb="FF212529"/>
        <rFont val="Consolas"/>
        <family val="3"/>
      </rPr>
      <t xml:space="preserve">, </t>
    </r>
    <r>
      <rPr>
        <sz val="14"/>
        <color rgb="FF666666"/>
        <rFont val="Consolas"/>
        <family val="3"/>
      </rPr>
      <t>100</t>
    </r>
    <r>
      <rPr>
        <sz val="14"/>
        <color rgb="FF212529"/>
        <rFont val="Consolas"/>
        <family val="3"/>
      </rPr>
      <t>)</t>
    </r>
  </si>
  <si>
    <r>
      <t xml:space="preserve">T_complete </t>
    </r>
    <r>
      <rPr>
        <sz val="14"/>
        <color rgb="FF666666"/>
        <rFont val="Consolas"/>
        <family val="3"/>
      </rPr>
      <t>=</t>
    </r>
    <r>
      <rPr>
        <sz val="14"/>
        <color rgb="FF212529"/>
        <rFont val="Consolas"/>
        <family val="3"/>
      </rPr>
      <t xml:space="preserve"> np</t>
    </r>
    <r>
      <rPr>
        <sz val="14"/>
        <color rgb="FF666666"/>
        <rFont val="Consolas"/>
        <family val="3"/>
      </rPr>
      <t>.</t>
    </r>
    <r>
      <rPr>
        <sz val="14"/>
        <color rgb="FF212529"/>
        <rFont val="Consolas"/>
        <family val="3"/>
      </rPr>
      <t>zeros(phi</t>
    </r>
    <r>
      <rPr>
        <sz val="14"/>
        <color rgb="FF666666"/>
        <rFont val="Consolas"/>
        <family val="3"/>
      </rPr>
      <t>.</t>
    </r>
    <r>
      <rPr>
        <sz val="14"/>
        <color rgb="FF212529"/>
        <rFont val="Consolas"/>
        <family val="3"/>
      </rPr>
      <t>shape)</t>
    </r>
  </si>
  <si>
    <r>
      <t>for</t>
    </r>
    <r>
      <rPr>
        <sz val="14"/>
        <color rgb="FF212529"/>
        <rFont val="Consolas"/>
        <family val="3"/>
      </rPr>
      <t xml:space="preserve"> i </t>
    </r>
    <r>
      <rPr>
        <b/>
        <sz val="14"/>
        <color rgb="FFAA22FF"/>
        <rFont val="Consolas"/>
        <family val="3"/>
      </rPr>
      <t>in</t>
    </r>
    <r>
      <rPr>
        <sz val="14"/>
        <color rgb="FF212529"/>
        <rFont val="Consolas"/>
        <family val="3"/>
      </rPr>
      <t xml:space="preserve"> </t>
    </r>
    <r>
      <rPr>
        <sz val="14"/>
        <color rgb="FF008000"/>
        <rFont val="Consolas"/>
        <family val="3"/>
      </rPr>
      <t>range</t>
    </r>
    <r>
      <rPr>
        <sz val="14"/>
        <color rgb="FF212529"/>
        <rFont val="Consolas"/>
        <family val="3"/>
      </rPr>
      <t>(</t>
    </r>
    <r>
      <rPr>
        <sz val="14"/>
        <color rgb="FF008000"/>
        <rFont val="Consolas"/>
        <family val="3"/>
      </rPr>
      <t>len</t>
    </r>
    <r>
      <rPr>
        <sz val="14"/>
        <color rgb="FF212529"/>
        <rFont val="Consolas"/>
        <family val="3"/>
      </rPr>
      <t>(phi)):</t>
    </r>
  </si>
  <si>
    <r>
      <t xml:space="preserve">    gas1</t>
    </r>
    <r>
      <rPr>
        <sz val="14"/>
        <color rgb="FF666666"/>
        <rFont val="Consolas"/>
        <family val="3"/>
      </rPr>
      <t>.</t>
    </r>
    <r>
      <rPr>
        <sz val="14"/>
        <color rgb="FF212529"/>
        <rFont val="Consolas"/>
        <family val="3"/>
      </rPr>
      <t>equilibrate(</t>
    </r>
    <r>
      <rPr>
        <sz val="14"/>
        <color rgb="FFBA2121"/>
        <rFont val="Consolas"/>
        <family val="3"/>
      </rPr>
      <t>'HP'</t>
    </r>
    <r>
      <rPr>
        <sz val="14"/>
        <color rgb="FF212529"/>
        <rFont val="Consolas"/>
        <family val="3"/>
      </rPr>
      <t>)</t>
    </r>
  </si>
  <si>
    <r>
      <t xml:space="preserve">    T_complete[i] </t>
    </r>
    <r>
      <rPr>
        <sz val="14"/>
        <color rgb="FF666666"/>
        <rFont val="Consolas"/>
        <family val="3"/>
      </rPr>
      <t>=</t>
    </r>
    <r>
      <rPr>
        <sz val="14"/>
        <color rgb="FF212529"/>
        <rFont val="Consolas"/>
        <family val="3"/>
      </rPr>
      <t xml:space="preserve"> gas1</t>
    </r>
    <r>
      <rPr>
        <sz val="14"/>
        <color rgb="FF666666"/>
        <rFont val="Consolas"/>
        <family val="3"/>
      </rPr>
      <t>.</t>
    </r>
    <r>
      <rPr>
        <sz val="14"/>
        <color rgb="FF212529"/>
        <rFont val="Consolas"/>
        <family val="3"/>
      </rPr>
      <t>T</t>
    </r>
  </si>
  <si>
    <r>
      <t xml:space="preserve">    gas1</t>
    </r>
    <r>
      <rPr>
        <sz val="14"/>
        <color rgb="FF666666"/>
        <rFont val="Consolas"/>
        <family val="3"/>
      </rPr>
      <t>.</t>
    </r>
    <r>
      <rPr>
        <sz val="14"/>
        <color rgb="FF212529"/>
        <rFont val="Consolas"/>
        <family val="3"/>
      </rPr>
      <t xml:space="preserve">set_equivalence_ratio(phi[i], </t>
    </r>
    <r>
      <rPr>
        <sz val="14"/>
        <color rgb="FFBA2121"/>
        <rFont val="Consolas"/>
        <family val="3"/>
      </rPr>
      <t>'CH4'</t>
    </r>
    <r>
      <rPr>
        <sz val="14"/>
        <color rgb="FF212529"/>
        <rFont val="Consolas"/>
        <family val="3"/>
      </rPr>
      <t xml:space="preserve">, </t>
    </r>
    <r>
      <rPr>
        <sz val="14"/>
        <color rgb="FFBA2121"/>
        <rFont val="Consolas"/>
        <family val="3"/>
      </rPr>
      <t>'O2:1, N2:0'</t>
    </r>
    <r>
      <rPr>
        <sz val="14"/>
        <color rgb="FF212529"/>
        <rFont val="Consolas"/>
        <family val="3"/>
      </rPr>
      <t>)</t>
    </r>
  </si>
  <si>
    <r>
      <t xml:space="preserve">    gas1</t>
    </r>
    <r>
      <rPr>
        <sz val="14"/>
        <color rgb="FF666666"/>
        <rFont val="Consolas"/>
        <family val="3"/>
      </rPr>
      <t>.</t>
    </r>
    <r>
      <rPr>
        <sz val="14"/>
        <color rgb="FF212529"/>
        <rFont val="Consolas"/>
        <family val="3"/>
      </rPr>
      <t xml:space="preserve">TP </t>
    </r>
    <r>
      <rPr>
        <sz val="14"/>
        <color rgb="FF666666"/>
        <rFont val="Consolas"/>
        <family val="3"/>
      </rPr>
      <t>=</t>
    </r>
    <r>
      <rPr>
        <sz val="14"/>
        <color rgb="FF212529"/>
        <rFont val="Consolas"/>
        <family val="3"/>
      </rPr>
      <t xml:space="preserve"> 298, ct</t>
    </r>
    <r>
      <rPr>
        <sz val="14"/>
        <color rgb="FF666666"/>
        <rFont val="Consolas"/>
        <family val="3"/>
      </rPr>
      <t>.</t>
    </r>
    <r>
      <rPr>
        <sz val="14"/>
        <color rgb="FF212529"/>
        <rFont val="Consolas"/>
        <family val="3"/>
      </rPr>
      <t>one_atm</t>
    </r>
  </si>
  <si>
    <t>conda create --name combustion --channel cantera cantera ipython matplotlib</t>
  </si>
  <si>
    <t>3rd</t>
  </si>
  <si>
    <t>conda activate combustion</t>
  </si>
  <si>
    <t>4th</t>
  </si>
  <si>
    <t>conda install --channel cantera cantera</t>
  </si>
  <si>
    <t>5th</t>
  </si>
  <si>
    <t>Code in Pycharm</t>
  </si>
  <si>
    <r>
      <t>import</t>
    </r>
    <r>
      <rPr>
        <sz val="10"/>
        <color rgb="FF212529"/>
        <rFont val="Consolas"/>
        <family val="3"/>
      </rPr>
      <t xml:space="preserve"> </t>
    </r>
    <r>
      <rPr>
        <b/>
        <sz val="10"/>
        <color rgb="FF0000FF"/>
        <rFont val="Consolas"/>
        <family val="3"/>
      </rPr>
      <t>cantera</t>
    </r>
    <r>
      <rPr>
        <sz val="10"/>
        <color rgb="FF212529"/>
        <rFont val="Consolas"/>
        <family val="3"/>
      </rPr>
      <t xml:space="preserve"> </t>
    </r>
    <r>
      <rPr>
        <b/>
        <sz val="10"/>
        <color rgb="FF008000"/>
        <rFont val="Consolas"/>
        <family val="3"/>
      </rPr>
      <t>as</t>
    </r>
    <r>
      <rPr>
        <sz val="10"/>
        <color rgb="FF212529"/>
        <rFont val="Consolas"/>
        <family val="3"/>
      </rPr>
      <t xml:space="preserve"> </t>
    </r>
    <r>
      <rPr>
        <b/>
        <sz val="10"/>
        <color rgb="FF0000FF"/>
        <rFont val="Consolas"/>
        <family val="3"/>
      </rPr>
      <t>ct</t>
    </r>
  </si>
  <si>
    <r>
      <t>import</t>
    </r>
    <r>
      <rPr>
        <sz val="10"/>
        <color rgb="FF212529"/>
        <rFont val="Consolas"/>
        <family val="3"/>
      </rPr>
      <t xml:space="preserve"> </t>
    </r>
    <r>
      <rPr>
        <b/>
        <sz val="10"/>
        <color rgb="FF0000FF"/>
        <rFont val="Consolas"/>
        <family val="3"/>
      </rPr>
      <t>numpy</t>
    </r>
    <r>
      <rPr>
        <sz val="10"/>
        <color rgb="FF212529"/>
        <rFont val="Consolas"/>
        <family val="3"/>
      </rPr>
      <t xml:space="preserve"> </t>
    </r>
    <r>
      <rPr>
        <b/>
        <sz val="10"/>
        <color rgb="FF008000"/>
        <rFont val="Consolas"/>
        <family val="3"/>
      </rPr>
      <t>as</t>
    </r>
    <r>
      <rPr>
        <sz val="10"/>
        <color rgb="FF212529"/>
        <rFont val="Consolas"/>
        <family val="3"/>
      </rPr>
      <t xml:space="preserve"> </t>
    </r>
    <r>
      <rPr>
        <b/>
        <sz val="10"/>
        <color rgb="FF0000FF"/>
        <rFont val="Consolas"/>
        <family val="3"/>
      </rPr>
      <t>np</t>
    </r>
  </si>
  <si>
    <r>
      <t>import</t>
    </r>
    <r>
      <rPr>
        <sz val="10"/>
        <color rgb="FF212529"/>
        <rFont val="Consolas"/>
        <family val="3"/>
      </rPr>
      <t xml:space="preserve"> </t>
    </r>
    <r>
      <rPr>
        <b/>
        <sz val="10"/>
        <color rgb="FF0000FF"/>
        <rFont val="Consolas"/>
        <family val="3"/>
      </rPr>
      <t>sys</t>
    </r>
  </si>
  <si>
    <r>
      <t>import</t>
    </r>
    <r>
      <rPr>
        <sz val="10"/>
        <color rgb="FF212529"/>
        <rFont val="Consolas"/>
        <family val="3"/>
      </rPr>
      <t xml:space="preserve"> </t>
    </r>
    <r>
      <rPr>
        <b/>
        <sz val="10"/>
        <color rgb="FF0000FF"/>
        <rFont val="Consolas"/>
        <family val="3"/>
      </rPr>
      <t>csv</t>
    </r>
  </si>
  <si>
    <t>f</t>
  </si>
  <si>
    <t>Results may vary according to the computacional method used</t>
  </si>
  <si>
    <t>The Cantera code retrives 5140 K which is the most likely correct answer</t>
  </si>
  <si>
    <t>https://cantera.org/examples/jupyter/thermo/flame_temperature.ipynb.html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</si>
</sst>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4"/>
      <color rgb="FF408080"/>
      <name val="Consolas"/>
      <family val="3"/>
    </font>
    <font>
      <sz val="14"/>
      <color theme="1"/>
      <name val="Calibri"/>
      <family val="2"/>
      <scheme val="minor"/>
    </font>
    <font>
      <sz val="14"/>
      <color rgb="FF212529"/>
      <name val="Consolas"/>
      <family val="3"/>
    </font>
    <font>
      <sz val="14"/>
      <color rgb="FF666666"/>
      <name val="Consolas"/>
      <family val="3"/>
    </font>
    <font>
      <b/>
      <sz val="14"/>
      <color rgb="FF008000"/>
      <name val="Consolas"/>
      <family val="3"/>
    </font>
    <font>
      <b/>
      <sz val="14"/>
      <color rgb="FFAA22FF"/>
      <name val="Consolas"/>
      <family val="3"/>
    </font>
    <font>
      <sz val="14"/>
      <color rgb="FFBA2121"/>
      <name val="Consolas"/>
      <family val="3"/>
    </font>
    <font>
      <sz val="14"/>
      <color rgb="FF008000"/>
      <name val="Consolas"/>
      <family val="3"/>
    </font>
    <font>
      <sz val="10"/>
      <color rgb="FF212529"/>
      <name val="Consolas"/>
      <family val="3"/>
    </font>
    <font>
      <b/>
      <sz val="10"/>
      <color rgb="FF008000"/>
      <name val="Consolas"/>
      <family val="3"/>
    </font>
    <font>
      <b/>
      <sz val="10"/>
      <color rgb="FF0000FF"/>
      <name val="Consolas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horizontal="right"/>
    </xf>
    <xf numFmtId="0" fontId="9" fillId="0" borderId="0" xfId="1"/>
    <xf numFmtId="0" fontId="9" fillId="0" borderId="0" xfId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'Tad method linear interpolation'!$O$9</c:f>
              <c:strCache>
                <c:ptCount val="1"/>
                <c:pt idx="0">
                  <c:v>deltah CO2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3346719160104981"/>
                  <c:y val="-1.893518518518520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</c:trendlineLbl>
          </c:trendline>
          <c:xVal>
            <c:numRef>
              <c:f>'Tad method linear interpolation'!$N$10:$N$20</c:f>
              <c:numCache>
                <c:formatCode>General</c:formatCode>
                <c:ptCount val="11"/>
                <c:pt idx="0">
                  <c:v>4000</c:v>
                </c:pt>
                <c:pt idx="1">
                  <c:v>4100</c:v>
                </c:pt>
                <c:pt idx="2">
                  <c:v>4200</c:v>
                </c:pt>
                <c:pt idx="3">
                  <c:v>4300</c:v>
                </c:pt>
                <c:pt idx="4">
                  <c:v>4400</c:v>
                </c:pt>
                <c:pt idx="5">
                  <c:v>4500</c:v>
                </c:pt>
                <c:pt idx="6">
                  <c:v>4600</c:v>
                </c:pt>
                <c:pt idx="7">
                  <c:v>4700</c:v>
                </c:pt>
                <c:pt idx="8">
                  <c:v>4800</c:v>
                </c:pt>
                <c:pt idx="9">
                  <c:v>4900</c:v>
                </c:pt>
                <c:pt idx="10">
                  <c:v>5000</c:v>
                </c:pt>
              </c:numCache>
            </c:numRef>
          </c:xVal>
          <c:yVal>
            <c:numRef>
              <c:f>'Tad method linear interpolation'!$O$10:$O$20</c:f>
              <c:numCache>
                <c:formatCode>General</c:formatCode>
                <c:ptCount val="11"/>
                <c:pt idx="0">
                  <c:v>215613</c:v>
                </c:pt>
                <c:pt idx="1">
                  <c:v>221945</c:v>
                </c:pt>
                <c:pt idx="2">
                  <c:v>228287</c:v>
                </c:pt>
                <c:pt idx="3">
                  <c:v>234640</c:v>
                </c:pt>
                <c:pt idx="4">
                  <c:v>241002</c:v>
                </c:pt>
                <c:pt idx="5">
                  <c:v>247373</c:v>
                </c:pt>
                <c:pt idx="6">
                  <c:v>253752</c:v>
                </c:pt>
                <c:pt idx="7">
                  <c:v>260138</c:v>
                </c:pt>
                <c:pt idx="8">
                  <c:v>266528</c:v>
                </c:pt>
                <c:pt idx="9">
                  <c:v>272920</c:v>
                </c:pt>
                <c:pt idx="10">
                  <c:v>279313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F3-48C0-81C7-3ADAC62789DC}"/>
            </c:ext>
          </c:extLst>
        </c:ser>
        <c:ser>
          <c:idx val="1"/>
          <c:order val="1"/>
          <c:tx>
            <c:strRef>
              <c:f>'Tad method linear interpolation'!$P$9</c:f>
              <c:strCache>
                <c:ptCount val="1"/>
                <c:pt idx="0">
                  <c:v>deltah H2O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7088363954505694E-2"/>
                  <c:y val="0.1841692184310294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</c:trendlineLbl>
          </c:trendline>
          <c:xVal>
            <c:numRef>
              <c:f>'Tad method linear interpolation'!$N$10:$N$20</c:f>
              <c:numCache>
                <c:formatCode>General</c:formatCode>
                <c:ptCount val="11"/>
                <c:pt idx="0">
                  <c:v>4000</c:v>
                </c:pt>
                <c:pt idx="1">
                  <c:v>4100</c:v>
                </c:pt>
                <c:pt idx="2">
                  <c:v>4200</c:v>
                </c:pt>
                <c:pt idx="3">
                  <c:v>4300</c:v>
                </c:pt>
                <c:pt idx="4">
                  <c:v>4400</c:v>
                </c:pt>
                <c:pt idx="5">
                  <c:v>4500</c:v>
                </c:pt>
                <c:pt idx="6">
                  <c:v>4600</c:v>
                </c:pt>
                <c:pt idx="7">
                  <c:v>4700</c:v>
                </c:pt>
                <c:pt idx="8">
                  <c:v>4800</c:v>
                </c:pt>
                <c:pt idx="9">
                  <c:v>4900</c:v>
                </c:pt>
                <c:pt idx="10">
                  <c:v>5000</c:v>
                </c:pt>
              </c:numCache>
            </c:numRef>
          </c:xVal>
          <c:yVal>
            <c:numRef>
              <c:f>'Tad method linear interpolation'!$P$10:$P$20</c:f>
              <c:numCache>
                <c:formatCode>General</c:formatCode>
                <c:ptCount val="11"/>
                <c:pt idx="0">
                  <c:v>183582</c:v>
                </c:pt>
                <c:pt idx="1">
                  <c:v>189392</c:v>
                </c:pt>
                <c:pt idx="2">
                  <c:v>195219</c:v>
                </c:pt>
                <c:pt idx="3">
                  <c:v>201061</c:v>
                </c:pt>
                <c:pt idx="4">
                  <c:v>206918</c:v>
                </c:pt>
                <c:pt idx="5">
                  <c:v>212790</c:v>
                </c:pt>
                <c:pt idx="6">
                  <c:v>218674</c:v>
                </c:pt>
                <c:pt idx="7">
                  <c:v>224573</c:v>
                </c:pt>
                <c:pt idx="8">
                  <c:v>230484</c:v>
                </c:pt>
                <c:pt idx="9">
                  <c:v>236407</c:v>
                </c:pt>
                <c:pt idx="10">
                  <c:v>242343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F3-48C0-81C7-3ADAC6278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3098096"/>
        <c:axId val="1187804528"/>
      </c:scatterChart>
      <c:valAx>
        <c:axId val="1193098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87804528"/>
        <c:crosses val="autoZero"/>
        <c:crossBetween val="midCat"/>
      </c:valAx>
      <c:valAx>
        <c:axId val="118780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93098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'Tad method integral'!$D$22</c:f>
              <c:strCache>
                <c:ptCount val="1"/>
                <c:pt idx="0">
                  <c:v>CO2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9.669094488188977E-2"/>
                  <c:y val="-6.52314814814814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</c:trendlineLbl>
          </c:trendline>
          <c:xVal>
            <c:numRef>
              <c:f>'Tad method integral'!$C$23:$C$36</c:f>
              <c:numCache>
                <c:formatCode>General</c:formatCode>
                <c:ptCount val="14"/>
                <c:pt idx="0">
                  <c:v>4000</c:v>
                </c:pt>
                <c:pt idx="1">
                  <c:v>4100</c:v>
                </c:pt>
                <c:pt idx="2">
                  <c:v>4200</c:v>
                </c:pt>
                <c:pt idx="3">
                  <c:v>4300</c:v>
                </c:pt>
                <c:pt idx="4">
                  <c:v>4400</c:v>
                </c:pt>
                <c:pt idx="5">
                  <c:v>4500</c:v>
                </c:pt>
                <c:pt idx="6">
                  <c:v>4600</c:v>
                </c:pt>
                <c:pt idx="7">
                  <c:v>4700</c:v>
                </c:pt>
                <c:pt idx="8">
                  <c:v>4800</c:v>
                </c:pt>
                <c:pt idx="9">
                  <c:v>4900</c:v>
                </c:pt>
                <c:pt idx="10">
                  <c:v>5000</c:v>
                </c:pt>
                <c:pt idx="11">
                  <c:v>5100</c:v>
                </c:pt>
                <c:pt idx="12">
                  <c:v>5200</c:v>
                </c:pt>
                <c:pt idx="13">
                  <c:v>5300</c:v>
                </c:pt>
              </c:numCache>
            </c:numRef>
          </c:xVal>
          <c:yVal>
            <c:numRef>
              <c:f>'Tad method integral'!$D$23:$D$36</c:f>
              <c:numCache>
                <c:formatCode>General</c:formatCode>
                <c:ptCount val="14"/>
                <c:pt idx="0">
                  <c:v>63.253999999999998</c:v>
                </c:pt>
                <c:pt idx="1">
                  <c:v>63.341000000000001</c:v>
                </c:pt>
                <c:pt idx="2">
                  <c:v>63.426000000000002</c:v>
                </c:pt>
                <c:pt idx="3">
                  <c:v>63.509</c:v>
                </c:pt>
                <c:pt idx="4">
                  <c:v>63.588000000000001</c:v>
                </c:pt>
                <c:pt idx="5">
                  <c:v>63.667000000000002</c:v>
                </c:pt>
                <c:pt idx="6">
                  <c:v>63.744999999999997</c:v>
                </c:pt>
                <c:pt idx="7">
                  <c:v>63.823</c:v>
                </c:pt>
                <c:pt idx="8">
                  <c:v>63.893000000000001</c:v>
                </c:pt>
                <c:pt idx="9">
                  <c:v>63.968000000000004</c:v>
                </c:pt>
                <c:pt idx="10">
                  <c:v>64.046000000000006</c:v>
                </c:pt>
                <c:pt idx="11">
                  <c:v>64.128</c:v>
                </c:pt>
                <c:pt idx="12">
                  <c:v>64.22</c:v>
                </c:pt>
                <c:pt idx="13">
                  <c:v>64.311999999999998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2A-4429-99A0-9B71000C193C}"/>
            </c:ext>
          </c:extLst>
        </c:ser>
        <c:ser>
          <c:idx val="1"/>
          <c:order val="1"/>
          <c:tx>
            <c:strRef>
              <c:f>'Tad method integral'!$E$22</c:f>
              <c:strCache>
                <c:ptCount val="1"/>
                <c:pt idx="0">
                  <c:v>H2O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7246500437445326E-2"/>
                  <c:y val="-2.405985710119568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</c:trendlineLbl>
          </c:trendline>
          <c:xVal>
            <c:numRef>
              <c:f>'Tad method integral'!$C$23:$C$36</c:f>
              <c:numCache>
                <c:formatCode>General</c:formatCode>
                <c:ptCount val="14"/>
                <c:pt idx="0">
                  <c:v>4000</c:v>
                </c:pt>
                <c:pt idx="1">
                  <c:v>4100</c:v>
                </c:pt>
                <c:pt idx="2">
                  <c:v>4200</c:v>
                </c:pt>
                <c:pt idx="3">
                  <c:v>4300</c:v>
                </c:pt>
                <c:pt idx="4">
                  <c:v>4400</c:v>
                </c:pt>
                <c:pt idx="5">
                  <c:v>4500</c:v>
                </c:pt>
                <c:pt idx="6">
                  <c:v>4600</c:v>
                </c:pt>
                <c:pt idx="7">
                  <c:v>4700</c:v>
                </c:pt>
                <c:pt idx="8">
                  <c:v>4800</c:v>
                </c:pt>
                <c:pt idx="9">
                  <c:v>4900</c:v>
                </c:pt>
                <c:pt idx="10">
                  <c:v>5000</c:v>
                </c:pt>
                <c:pt idx="11">
                  <c:v>5100</c:v>
                </c:pt>
                <c:pt idx="12">
                  <c:v>5200</c:v>
                </c:pt>
                <c:pt idx="13">
                  <c:v>5300</c:v>
                </c:pt>
              </c:numCache>
            </c:numRef>
          </c:xVal>
          <c:yVal>
            <c:numRef>
              <c:f>'Tad method integral'!$E$23:$E$36</c:f>
              <c:numCache>
                <c:formatCode>General</c:formatCode>
                <c:ptCount val="14"/>
                <c:pt idx="0">
                  <c:v>58.033000000000001</c:v>
                </c:pt>
                <c:pt idx="1">
                  <c:v>58.198999999999998</c:v>
                </c:pt>
                <c:pt idx="2">
                  <c:v>58.356999999999999</c:v>
                </c:pt>
                <c:pt idx="3">
                  <c:v>58.506999999999998</c:v>
                </c:pt>
                <c:pt idx="4">
                  <c:v>58.65</c:v>
                </c:pt>
                <c:pt idx="5">
                  <c:v>58.786999999999999</c:v>
                </c:pt>
                <c:pt idx="6">
                  <c:v>58.917999999999999</c:v>
                </c:pt>
                <c:pt idx="7">
                  <c:v>59.043999999999997</c:v>
                </c:pt>
                <c:pt idx="8">
                  <c:v>59.164000000000001</c:v>
                </c:pt>
                <c:pt idx="9">
                  <c:v>59.274999999999999</c:v>
                </c:pt>
                <c:pt idx="10">
                  <c:v>59.39</c:v>
                </c:pt>
                <c:pt idx="11">
                  <c:v>59.509</c:v>
                </c:pt>
                <c:pt idx="12">
                  <c:v>59.628</c:v>
                </c:pt>
                <c:pt idx="13">
                  <c:v>59.746000000000002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2A-4429-99A0-9B71000C1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9815808"/>
        <c:axId val="1200858496"/>
      </c:scatterChart>
      <c:valAx>
        <c:axId val="1189815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00858496"/>
        <c:crosses val="autoZero"/>
        <c:crossBetween val="midCat"/>
      </c:valAx>
      <c:valAx>
        <c:axId val="120085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89815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H2O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H2O!$A$3:$A$64</c:f>
              <c:numCache>
                <c:formatCode>General</c:formatCode>
                <c:ptCount val="62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298.14999999999998</c:v>
                </c:pt>
                <c:pt idx="4">
                  <c:v>300</c:v>
                </c:pt>
                <c:pt idx="5">
                  <c:v>400</c:v>
                </c:pt>
                <c:pt idx="6">
                  <c:v>500</c:v>
                </c:pt>
                <c:pt idx="7">
                  <c:v>600</c:v>
                </c:pt>
                <c:pt idx="8">
                  <c:v>700</c:v>
                </c:pt>
                <c:pt idx="9">
                  <c:v>800</c:v>
                </c:pt>
                <c:pt idx="10">
                  <c:v>900</c:v>
                </c:pt>
                <c:pt idx="11">
                  <c:v>1000</c:v>
                </c:pt>
                <c:pt idx="12">
                  <c:v>1100</c:v>
                </c:pt>
                <c:pt idx="13">
                  <c:v>1200</c:v>
                </c:pt>
                <c:pt idx="14">
                  <c:v>1300</c:v>
                </c:pt>
                <c:pt idx="15">
                  <c:v>1400</c:v>
                </c:pt>
                <c:pt idx="16">
                  <c:v>1500</c:v>
                </c:pt>
                <c:pt idx="17">
                  <c:v>1600</c:v>
                </c:pt>
                <c:pt idx="18">
                  <c:v>1700</c:v>
                </c:pt>
                <c:pt idx="19">
                  <c:v>1800</c:v>
                </c:pt>
                <c:pt idx="20">
                  <c:v>1900</c:v>
                </c:pt>
                <c:pt idx="21">
                  <c:v>2000</c:v>
                </c:pt>
                <c:pt idx="22">
                  <c:v>2100</c:v>
                </c:pt>
                <c:pt idx="23">
                  <c:v>2200</c:v>
                </c:pt>
                <c:pt idx="24">
                  <c:v>2300</c:v>
                </c:pt>
                <c:pt idx="25">
                  <c:v>2400</c:v>
                </c:pt>
                <c:pt idx="26">
                  <c:v>2500</c:v>
                </c:pt>
                <c:pt idx="27">
                  <c:v>2600</c:v>
                </c:pt>
                <c:pt idx="28">
                  <c:v>2700</c:v>
                </c:pt>
                <c:pt idx="29">
                  <c:v>2800</c:v>
                </c:pt>
                <c:pt idx="30">
                  <c:v>2900</c:v>
                </c:pt>
                <c:pt idx="31">
                  <c:v>3000</c:v>
                </c:pt>
                <c:pt idx="32">
                  <c:v>3100</c:v>
                </c:pt>
                <c:pt idx="33">
                  <c:v>3200</c:v>
                </c:pt>
                <c:pt idx="34">
                  <c:v>3300</c:v>
                </c:pt>
                <c:pt idx="35">
                  <c:v>3400</c:v>
                </c:pt>
                <c:pt idx="36">
                  <c:v>3500</c:v>
                </c:pt>
                <c:pt idx="37">
                  <c:v>3600</c:v>
                </c:pt>
                <c:pt idx="38">
                  <c:v>3700</c:v>
                </c:pt>
                <c:pt idx="39">
                  <c:v>3800</c:v>
                </c:pt>
                <c:pt idx="40">
                  <c:v>3900</c:v>
                </c:pt>
                <c:pt idx="41">
                  <c:v>4000</c:v>
                </c:pt>
                <c:pt idx="42">
                  <c:v>4100</c:v>
                </c:pt>
                <c:pt idx="43">
                  <c:v>4200</c:v>
                </c:pt>
                <c:pt idx="44">
                  <c:v>4300</c:v>
                </c:pt>
                <c:pt idx="45">
                  <c:v>4400</c:v>
                </c:pt>
                <c:pt idx="46">
                  <c:v>4500</c:v>
                </c:pt>
                <c:pt idx="47">
                  <c:v>4600</c:v>
                </c:pt>
                <c:pt idx="48">
                  <c:v>4700</c:v>
                </c:pt>
                <c:pt idx="49">
                  <c:v>4800</c:v>
                </c:pt>
                <c:pt idx="50">
                  <c:v>4900</c:v>
                </c:pt>
                <c:pt idx="51">
                  <c:v>5000</c:v>
                </c:pt>
                <c:pt idx="52">
                  <c:v>5100</c:v>
                </c:pt>
                <c:pt idx="53">
                  <c:v>5200</c:v>
                </c:pt>
                <c:pt idx="54">
                  <c:v>5300</c:v>
                </c:pt>
                <c:pt idx="55">
                  <c:v>5400</c:v>
                </c:pt>
                <c:pt idx="56">
                  <c:v>5500</c:v>
                </c:pt>
                <c:pt idx="57">
                  <c:v>5600</c:v>
                </c:pt>
                <c:pt idx="58">
                  <c:v>5700</c:v>
                </c:pt>
                <c:pt idx="59">
                  <c:v>5800</c:v>
                </c:pt>
                <c:pt idx="60">
                  <c:v>5900</c:v>
                </c:pt>
                <c:pt idx="61">
                  <c:v>6000</c:v>
                </c:pt>
              </c:numCache>
            </c:numRef>
          </c:xVal>
          <c:yVal>
            <c:numRef>
              <c:f>H2O!$B$3:$B$64</c:f>
              <c:numCache>
                <c:formatCode>General</c:formatCode>
                <c:ptCount val="62"/>
                <c:pt idx="0">
                  <c:v>0</c:v>
                </c:pt>
                <c:pt idx="1">
                  <c:v>33.298999999999999</c:v>
                </c:pt>
                <c:pt idx="2">
                  <c:v>33.348999999999997</c:v>
                </c:pt>
                <c:pt idx="3">
                  <c:v>33.590000000000003</c:v>
                </c:pt>
                <c:pt idx="4">
                  <c:v>33.595999999999997</c:v>
                </c:pt>
                <c:pt idx="5">
                  <c:v>34.262</c:v>
                </c:pt>
                <c:pt idx="6">
                  <c:v>35.225999999999999</c:v>
                </c:pt>
                <c:pt idx="7">
                  <c:v>36.325000000000003</c:v>
                </c:pt>
                <c:pt idx="8">
                  <c:v>37.494999999999997</c:v>
                </c:pt>
                <c:pt idx="9">
                  <c:v>38.720999999999997</c:v>
                </c:pt>
                <c:pt idx="10">
                  <c:v>39.987000000000002</c:v>
                </c:pt>
                <c:pt idx="11">
                  <c:v>41.268000000000001</c:v>
                </c:pt>
                <c:pt idx="12">
                  <c:v>42.536000000000001</c:v>
                </c:pt>
                <c:pt idx="13">
                  <c:v>43.768000000000001</c:v>
                </c:pt>
                <c:pt idx="14">
                  <c:v>44.945</c:v>
                </c:pt>
                <c:pt idx="15">
                  <c:v>46.054000000000002</c:v>
                </c:pt>
                <c:pt idx="16">
                  <c:v>47.09</c:v>
                </c:pt>
                <c:pt idx="17">
                  <c:v>48.05</c:v>
                </c:pt>
                <c:pt idx="18">
                  <c:v>48.935000000000002</c:v>
                </c:pt>
                <c:pt idx="19">
                  <c:v>49.749000000000002</c:v>
                </c:pt>
                <c:pt idx="20">
                  <c:v>50.496000000000002</c:v>
                </c:pt>
                <c:pt idx="21">
                  <c:v>51.18</c:v>
                </c:pt>
                <c:pt idx="22">
                  <c:v>51.823</c:v>
                </c:pt>
                <c:pt idx="23">
                  <c:v>52.408000000000001</c:v>
                </c:pt>
                <c:pt idx="24">
                  <c:v>52.947000000000003</c:v>
                </c:pt>
                <c:pt idx="25">
                  <c:v>53.444000000000003</c:v>
                </c:pt>
                <c:pt idx="26">
                  <c:v>53.904000000000003</c:v>
                </c:pt>
                <c:pt idx="27">
                  <c:v>54.329000000000001</c:v>
                </c:pt>
                <c:pt idx="28">
                  <c:v>54.722999999999999</c:v>
                </c:pt>
                <c:pt idx="29">
                  <c:v>55.088999999999999</c:v>
                </c:pt>
                <c:pt idx="30">
                  <c:v>55.43</c:v>
                </c:pt>
                <c:pt idx="31">
                  <c:v>55.747999999999998</c:v>
                </c:pt>
                <c:pt idx="32">
                  <c:v>56.043999999999997</c:v>
                </c:pt>
                <c:pt idx="33">
                  <c:v>56.323</c:v>
                </c:pt>
                <c:pt idx="34">
                  <c:v>56.582999999999998</c:v>
                </c:pt>
                <c:pt idx="35">
                  <c:v>56.828000000000003</c:v>
                </c:pt>
                <c:pt idx="36">
                  <c:v>57.058</c:v>
                </c:pt>
                <c:pt idx="37">
                  <c:v>57.276000000000003</c:v>
                </c:pt>
                <c:pt idx="38">
                  <c:v>57.48</c:v>
                </c:pt>
                <c:pt idx="39">
                  <c:v>57.674999999999997</c:v>
                </c:pt>
                <c:pt idx="40">
                  <c:v>57.859000000000002</c:v>
                </c:pt>
                <c:pt idx="41">
                  <c:v>58.033000000000001</c:v>
                </c:pt>
                <c:pt idx="42">
                  <c:v>58.198999999999998</c:v>
                </c:pt>
                <c:pt idx="43">
                  <c:v>58.356999999999999</c:v>
                </c:pt>
                <c:pt idx="44">
                  <c:v>58.506999999999998</c:v>
                </c:pt>
                <c:pt idx="45">
                  <c:v>58.65</c:v>
                </c:pt>
                <c:pt idx="46">
                  <c:v>58.786999999999999</c:v>
                </c:pt>
                <c:pt idx="47">
                  <c:v>58.917999999999999</c:v>
                </c:pt>
                <c:pt idx="48">
                  <c:v>59.043999999999997</c:v>
                </c:pt>
                <c:pt idx="49">
                  <c:v>59.164000000000001</c:v>
                </c:pt>
                <c:pt idx="50">
                  <c:v>59.274999999999999</c:v>
                </c:pt>
                <c:pt idx="51">
                  <c:v>59.39</c:v>
                </c:pt>
                <c:pt idx="52">
                  <c:v>59.509</c:v>
                </c:pt>
                <c:pt idx="53">
                  <c:v>59.628</c:v>
                </c:pt>
                <c:pt idx="54">
                  <c:v>59.746000000000002</c:v>
                </c:pt>
                <c:pt idx="55">
                  <c:v>59.863999999999997</c:v>
                </c:pt>
                <c:pt idx="56">
                  <c:v>59.981999999999999</c:v>
                </c:pt>
                <c:pt idx="57">
                  <c:v>60.1</c:v>
                </c:pt>
                <c:pt idx="58">
                  <c:v>60.218000000000004</c:v>
                </c:pt>
                <c:pt idx="59">
                  <c:v>60.335000000000001</c:v>
                </c:pt>
                <c:pt idx="60">
                  <c:v>60.453000000000003</c:v>
                </c:pt>
                <c:pt idx="61">
                  <c:v>60.570999999999998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47-4CEA-8045-21CCD9BDAC03}"/>
            </c:ext>
          </c:extLst>
        </c:ser>
        <c:ser>
          <c:idx val="1"/>
          <c:order val="1"/>
          <c:tx>
            <c:v>CO2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'CO2'!$A$5:$A$66</c:f>
              <c:numCache>
                <c:formatCode>General</c:formatCode>
                <c:ptCount val="62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298.14999999999998</c:v>
                </c:pt>
                <c:pt idx="4">
                  <c:v>300</c:v>
                </c:pt>
                <c:pt idx="5">
                  <c:v>400</c:v>
                </c:pt>
                <c:pt idx="6">
                  <c:v>500</c:v>
                </c:pt>
                <c:pt idx="7">
                  <c:v>600</c:v>
                </c:pt>
                <c:pt idx="8">
                  <c:v>700</c:v>
                </c:pt>
                <c:pt idx="9">
                  <c:v>800</c:v>
                </c:pt>
                <c:pt idx="10">
                  <c:v>900</c:v>
                </c:pt>
                <c:pt idx="11">
                  <c:v>1000</c:v>
                </c:pt>
                <c:pt idx="12">
                  <c:v>1100</c:v>
                </c:pt>
                <c:pt idx="13">
                  <c:v>1200</c:v>
                </c:pt>
                <c:pt idx="14">
                  <c:v>1300</c:v>
                </c:pt>
                <c:pt idx="15">
                  <c:v>1400</c:v>
                </c:pt>
                <c:pt idx="16">
                  <c:v>1500</c:v>
                </c:pt>
                <c:pt idx="17">
                  <c:v>1600</c:v>
                </c:pt>
                <c:pt idx="18">
                  <c:v>1700</c:v>
                </c:pt>
                <c:pt idx="19">
                  <c:v>1800</c:v>
                </c:pt>
                <c:pt idx="20">
                  <c:v>1900</c:v>
                </c:pt>
                <c:pt idx="21">
                  <c:v>2000</c:v>
                </c:pt>
                <c:pt idx="22">
                  <c:v>2100</c:v>
                </c:pt>
                <c:pt idx="23">
                  <c:v>2200</c:v>
                </c:pt>
                <c:pt idx="24">
                  <c:v>2300</c:v>
                </c:pt>
                <c:pt idx="25">
                  <c:v>2400</c:v>
                </c:pt>
                <c:pt idx="26">
                  <c:v>2500</c:v>
                </c:pt>
                <c:pt idx="27">
                  <c:v>2600</c:v>
                </c:pt>
                <c:pt idx="28">
                  <c:v>2700</c:v>
                </c:pt>
                <c:pt idx="29">
                  <c:v>2800</c:v>
                </c:pt>
                <c:pt idx="30">
                  <c:v>2900</c:v>
                </c:pt>
                <c:pt idx="31">
                  <c:v>3000</c:v>
                </c:pt>
                <c:pt idx="32">
                  <c:v>3100</c:v>
                </c:pt>
                <c:pt idx="33">
                  <c:v>3200</c:v>
                </c:pt>
                <c:pt idx="34">
                  <c:v>3300</c:v>
                </c:pt>
                <c:pt idx="35">
                  <c:v>3400</c:v>
                </c:pt>
                <c:pt idx="36">
                  <c:v>3500</c:v>
                </c:pt>
                <c:pt idx="37">
                  <c:v>3600</c:v>
                </c:pt>
                <c:pt idx="38">
                  <c:v>3700</c:v>
                </c:pt>
                <c:pt idx="39">
                  <c:v>3800</c:v>
                </c:pt>
                <c:pt idx="40">
                  <c:v>3900</c:v>
                </c:pt>
                <c:pt idx="41">
                  <c:v>4000</c:v>
                </c:pt>
                <c:pt idx="42">
                  <c:v>4100</c:v>
                </c:pt>
                <c:pt idx="43">
                  <c:v>4200</c:v>
                </c:pt>
                <c:pt idx="44">
                  <c:v>4300</c:v>
                </c:pt>
                <c:pt idx="45">
                  <c:v>4400</c:v>
                </c:pt>
                <c:pt idx="46">
                  <c:v>4500</c:v>
                </c:pt>
                <c:pt idx="47">
                  <c:v>4600</c:v>
                </c:pt>
                <c:pt idx="48">
                  <c:v>4700</c:v>
                </c:pt>
                <c:pt idx="49">
                  <c:v>4800</c:v>
                </c:pt>
                <c:pt idx="50">
                  <c:v>4900</c:v>
                </c:pt>
                <c:pt idx="51">
                  <c:v>5000</c:v>
                </c:pt>
                <c:pt idx="52">
                  <c:v>5100</c:v>
                </c:pt>
                <c:pt idx="53">
                  <c:v>5200</c:v>
                </c:pt>
                <c:pt idx="54">
                  <c:v>5300</c:v>
                </c:pt>
                <c:pt idx="55">
                  <c:v>5400</c:v>
                </c:pt>
                <c:pt idx="56">
                  <c:v>5500</c:v>
                </c:pt>
                <c:pt idx="57">
                  <c:v>5600</c:v>
                </c:pt>
                <c:pt idx="58">
                  <c:v>5700</c:v>
                </c:pt>
                <c:pt idx="59">
                  <c:v>5800</c:v>
                </c:pt>
                <c:pt idx="60">
                  <c:v>5900</c:v>
                </c:pt>
                <c:pt idx="61">
                  <c:v>6000</c:v>
                </c:pt>
              </c:numCache>
            </c:numRef>
          </c:xVal>
          <c:yVal>
            <c:numRef>
              <c:f>'CO2'!$B$5:$B$66</c:f>
              <c:numCache>
                <c:formatCode>General</c:formatCode>
                <c:ptCount val="62"/>
                <c:pt idx="0">
                  <c:v>0</c:v>
                </c:pt>
                <c:pt idx="1">
                  <c:v>29.207999999999998</c:v>
                </c:pt>
                <c:pt idx="2">
                  <c:v>32.359000000000002</c:v>
                </c:pt>
                <c:pt idx="3">
                  <c:v>37.128999999999998</c:v>
                </c:pt>
                <c:pt idx="4">
                  <c:v>37.220999999999997</c:v>
                </c:pt>
                <c:pt idx="5">
                  <c:v>41.325000000000003</c:v>
                </c:pt>
                <c:pt idx="6">
                  <c:v>44.627000000000002</c:v>
                </c:pt>
                <c:pt idx="7">
                  <c:v>47.320999999999998</c:v>
                </c:pt>
                <c:pt idx="8">
                  <c:v>49.564</c:v>
                </c:pt>
                <c:pt idx="9">
                  <c:v>51.433999999999997</c:v>
                </c:pt>
                <c:pt idx="10">
                  <c:v>52.999000000000002</c:v>
                </c:pt>
                <c:pt idx="11">
                  <c:v>54.308</c:v>
                </c:pt>
                <c:pt idx="12">
                  <c:v>55.408999999999999</c:v>
                </c:pt>
                <c:pt idx="13">
                  <c:v>56.341999999999999</c:v>
                </c:pt>
                <c:pt idx="14">
                  <c:v>57.137</c:v>
                </c:pt>
                <c:pt idx="15">
                  <c:v>57.802</c:v>
                </c:pt>
                <c:pt idx="16">
                  <c:v>58.378999999999998</c:v>
                </c:pt>
                <c:pt idx="17">
                  <c:v>58.886000000000003</c:v>
                </c:pt>
                <c:pt idx="18">
                  <c:v>59.317</c:v>
                </c:pt>
                <c:pt idx="19">
                  <c:v>59.701000000000001</c:v>
                </c:pt>
                <c:pt idx="20">
                  <c:v>60.048999999999999</c:v>
                </c:pt>
                <c:pt idx="21">
                  <c:v>60.35</c:v>
                </c:pt>
                <c:pt idx="22">
                  <c:v>60.622</c:v>
                </c:pt>
                <c:pt idx="23">
                  <c:v>60.865000000000002</c:v>
                </c:pt>
                <c:pt idx="24">
                  <c:v>61.085999999999999</c:v>
                </c:pt>
                <c:pt idx="25">
                  <c:v>61.286999999999999</c:v>
                </c:pt>
                <c:pt idx="26">
                  <c:v>61.470999999999997</c:v>
                </c:pt>
                <c:pt idx="27">
                  <c:v>61.646999999999998</c:v>
                </c:pt>
                <c:pt idx="28">
                  <c:v>61.802</c:v>
                </c:pt>
                <c:pt idx="29">
                  <c:v>61.951999999999998</c:v>
                </c:pt>
                <c:pt idx="30">
                  <c:v>62.094999999999999</c:v>
                </c:pt>
                <c:pt idx="31">
                  <c:v>62.228999999999999</c:v>
                </c:pt>
                <c:pt idx="32">
                  <c:v>62.347000000000001</c:v>
                </c:pt>
                <c:pt idx="33">
                  <c:v>62.462000000000003</c:v>
                </c:pt>
                <c:pt idx="34">
                  <c:v>62.573</c:v>
                </c:pt>
                <c:pt idx="35">
                  <c:v>62.680999999999997</c:v>
                </c:pt>
                <c:pt idx="36">
                  <c:v>62.784999999999997</c:v>
                </c:pt>
                <c:pt idx="37">
                  <c:v>62.884</c:v>
                </c:pt>
                <c:pt idx="38">
                  <c:v>62.98</c:v>
                </c:pt>
                <c:pt idx="39">
                  <c:v>63.073999999999998</c:v>
                </c:pt>
                <c:pt idx="40">
                  <c:v>63.165999999999997</c:v>
                </c:pt>
                <c:pt idx="41">
                  <c:v>63.253999999999998</c:v>
                </c:pt>
                <c:pt idx="42">
                  <c:v>63.341000000000001</c:v>
                </c:pt>
                <c:pt idx="43">
                  <c:v>63.426000000000002</c:v>
                </c:pt>
                <c:pt idx="44">
                  <c:v>63.509</c:v>
                </c:pt>
                <c:pt idx="45">
                  <c:v>63.588000000000001</c:v>
                </c:pt>
                <c:pt idx="46">
                  <c:v>63.667000000000002</c:v>
                </c:pt>
                <c:pt idx="47">
                  <c:v>63.744999999999997</c:v>
                </c:pt>
                <c:pt idx="48">
                  <c:v>63.823</c:v>
                </c:pt>
                <c:pt idx="49">
                  <c:v>63.893000000000001</c:v>
                </c:pt>
                <c:pt idx="50">
                  <c:v>63.968000000000004</c:v>
                </c:pt>
                <c:pt idx="51">
                  <c:v>64.046000000000006</c:v>
                </c:pt>
                <c:pt idx="52">
                  <c:v>64.128</c:v>
                </c:pt>
                <c:pt idx="53">
                  <c:v>64.22</c:v>
                </c:pt>
                <c:pt idx="54">
                  <c:v>64.311999999999998</c:v>
                </c:pt>
                <c:pt idx="55">
                  <c:v>64.403999999999996</c:v>
                </c:pt>
                <c:pt idx="56">
                  <c:v>64.495999999999995</c:v>
                </c:pt>
                <c:pt idx="57">
                  <c:v>64.587999999999994</c:v>
                </c:pt>
                <c:pt idx="58">
                  <c:v>64.680000000000007</c:v>
                </c:pt>
                <c:pt idx="59">
                  <c:v>64.772000000000006</c:v>
                </c:pt>
                <c:pt idx="60">
                  <c:v>64.864999999999995</c:v>
                </c:pt>
                <c:pt idx="61">
                  <c:v>64.956999999999994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B47-4CEA-8045-21CCD9BDA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9843808"/>
        <c:axId val="1200862656"/>
      </c:scatterChart>
      <c:valAx>
        <c:axId val="1189843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00862656"/>
        <c:crosses val="autoZero"/>
        <c:crossBetween val="midCat"/>
      </c:valAx>
      <c:valAx>
        <c:axId val="120086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89843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9</xdr:row>
      <xdr:rowOff>95250</xdr:rowOff>
    </xdr:from>
    <xdr:to>
      <xdr:col>3</xdr:col>
      <xdr:colOff>117475</xdr:colOff>
      <xdr:row>12</xdr:row>
      <xdr:rowOff>151137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9758E3-4FD3-4874-87F1-53766E265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1781175"/>
          <a:ext cx="1895475" cy="617862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342900</xdr:colOff>
      <xdr:row>5</xdr:row>
      <xdr:rowOff>177800</xdr:rowOff>
    </xdr:from>
    <xdr:to>
      <xdr:col>5</xdr:col>
      <xdr:colOff>38100</xdr:colOff>
      <xdr:row>10</xdr:row>
      <xdr:rowOff>155575</xdr:rowOff>
    </xdr:to>
    <xdr:pic>
      <xdr:nvPicPr>
        <xdr:cNvPr id="4" name="Graphic 3" descr="Pencil">
          <a:extLst>
            <a:ext uri="{FF2B5EF4-FFF2-40B4-BE49-F238E27FC236}">
              <a16:creationId xmlns:a16="http://schemas.microsoft.com/office/drawing/2014/main" id="{DB41CB5C-5340-4A57-83EF-2C9735CC5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171700" y="111442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304800</xdr:colOff>
      <xdr:row>10</xdr:row>
      <xdr:rowOff>165100</xdr:rowOff>
    </xdr:to>
    <xdr:pic>
      <xdr:nvPicPr>
        <xdr:cNvPr id="6" name="Graphic 5" descr="Internet">
          <a:extLst>
            <a:ext uri="{FF2B5EF4-FFF2-40B4-BE49-F238E27FC236}">
              <a16:creationId xmlns:a16="http://schemas.microsoft.com/office/drawing/2014/main" id="{177BC04F-0A41-4698-AD21-97CFF52E3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267200" y="1123950"/>
          <a:ext cx="91440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604837</xdr:colOff>
      <xdr:row>24</xdr:row>
      <xdr:rowOff>125412</xdr:rowOff>
    </xdr:from>
    <xdr:to>
      <xdr:col>19</xdr:col>
      <xdr:colOff>153987</xdr:colOff>
      <xdr:row>39</xdr:row>
      <xdr:rowOff>58737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E11280-5788-4344-B692-C1C534CAD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165100</xdr:colOff>
      <xdr:row>44</xdr:row>
      <xdr:rowOff>6350</xdr:rowOff>
    </xdr:from>
    <xdr:to>
      <xdr:col>3</xdr:col>
      <xdr:colOff>168275</xdr:colOff>
      <xdr:row>50</xdr:row>
      <xdr:rowOff>111125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CDA60BF5-7696-4936-A309-B2D6238E69D3}"/>
            </a:ext>
          </a:extLst>
        </xdr:cNvPr>
        <xdr:cNvCxnSpPr/>
      </xdr:nvCxnSpPr>
      <xdr:spPr>
        <a:xfrm flipV="1">
          <a:off x="3530600" y="5483225"/>
          <a:ext cx="3175" cy="12287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158750</xdr:colOff>
      <xdr:row>50</xdr:row>
      <xdr:rowOff>101600</xdr:rowOff>
    </xdr:from>
    <xdr:to>
      <xdr:col>8</xdr:col>
      <xdr:colOff>25400</xdr:colOff>
      <xdr:row>50</xdr:row>
      <xdr:rowOff>107950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16BFF21-902C-4E0B-826D-D70789F1EC82}"/>
            </a:ext>
          </a:extLst>
        </xdr:cNvPr>
        <xdr:cNvCxnSpPr/>
      </xdr:nvCxnSpPr>
      <xdr:spPr>
        <a:xfrm flipV="1">
          <a:off x="3524250" y="6702425"/>
          <a:ext cx="2914650" cy="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45</xdr:row>
      <xdr:rowOff>95250</xdr:rowOff>
    </xdr:from>
    <xdr:to>
      <xdr:col>7</xdr:col>
      <xdr:colOff>327025</xdr:colOff>
      <xdr:row>45</xdr:row>
      <xdr:rowOff>104775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3AA1631-78F0-43F1-90D2-FFA6886D80DC}"/>
            </a:ext>
          </a:extLst>
        </xdr:cNvPr>
        <xdr:cNvCxnSpPr/>
      </xdr:nvCxnSpPr>
      <xdr:spPr>
        <a:xfrm>
          <a:off x="3603625" y="5759450"/>
          <a:ext cx="2527300" cy="9525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219075</xdr:colOff>
      <xdr:row>49</xdr:row>
      <xdr:rowOff>114300</xdr:rowOff>
    </xdr:from>
    <xdr:to>
      <xdr:col>3</xdr:col>
      <xdr:colOff>476250</xdr:colOff>
      <xdr:row>49</xdr:row>
      <xdr:rowOff>120650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CAF458FB-1BA9-4AB6-A832-B17CD66201C9}"/>
            </a:ext>
          </a:extLst>
        </xdr:cNvPr>
        <xdr:cNvCxnSpPr/>
      </xdr:nvCxnSpPr>
      <xdr:spPr>
        <a:xfrm flipV="1">
          <a:off x="3584575" y="6527800"/>
          <a:ext cx="257175" cy="635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498475</xdr:colOff>
      <xdr:row>45</xdr:row>
      <xdr:rowOff>136525</xdr:rowOff>
    </xdr:from>
    <xdr:to>
      <xdr:col>7</xdr:col>
      <xdr:colOff>276225</xdr:colOff>
      <xdr:row>49</xdr:row>
      <xdr:rowOff>92075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31FA19B0-2F4A-412A-9350-540908E54DE3}"/>
            </a:ext>
          </a:extLst>
        </xdr:cNvPr>
        <xdr:cNvCxnSpPr/>
      </xdr:nvCxnSpPr>
      <xdr:spPr>
        <a:xfrm flipV="1">
          <a:off x="3863975" y="5800725"/>
          <a:ext cx="2216150" cy="704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190500</xdr:colOff>
      <xdr:row>47</xdr:row>
      <xdr:rowOff>95250</xdr:rowOff>
    </xdr:from>
    <xdr:to>
      <xdr:col>5</xdr:col>
      <xdr:colOff>422275</xdr:colOff>
      <xdr:row>47</xdr:row>
      <xdr:rowOff>98425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59D5BF84-7B59-45AA-AFA6-615E6DC2C631}"/>
            </a:ext>
          </a:extLst>
        </xdr:cNvPr>
        <xdr:cNvCxnSpPr/>
      </xdr:nvCxnSpPr>
      <xdr:spPr>
        <a:xfrm flipV="1">
          <a:off x="3556000" y="6134100"/>
          <a:ext cx="1450975" cy="3175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409575</xdr:colOff>
      <xdr:row>47</xdr:row>
      <xdr:rowOff>133350</xdr:rowOff>
    </xdr:from>
    <xdr:to>
      <xdr:col>5</xdr:col>
      <xdr:colOff>412750</xdr:colOff>
      <xdr:row>50</xdr:row>
      <xdr:rowOff>60325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14425BF8-48AF-47DF-ACD8-FCB114FDD1EA}"/>
            </a:ext>
          </a:extLst>
        </xdr:cNvPr>
        <xdr:cNvCxnSpPr/>
      </xdr:nvCxnSpPr>
      <xdr:spPr>
        <a:xfrm>
          <a:off x="4994275" y="6172200"/>
          <a:ext cx="3175" cy="488950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165100</xdr:colOff>
      <xdr:row>82</xdr:row>
      <xdr:rowOff>6350</xdr:rowOff>
    </xdr:from>
    <xdr:to>
      <xdr:col>3</xdr:col>
      <xdr:colOff>168275</xdr:colOff>
      <xdr:row>88</xdr:row>
      <xdr:rowOff>111125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1413C4F-83F5-4BD4-9C3E-3E687895848E}"/>
            </a:ext>
          </a:extLst>
        </xdr:cNvPr>
        <xdr:cNvCxnSpPr/>
      </xdr:nvCxnSpPr>
      <xdr:spPr>
        <a:xfrm flipV="1">
          <a:off x="1993900" y="8337550"/>
          <a:ext cx="3175" cy="12287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158750</xdr:colOff>
      <xdr:row>88</xdr:row>
      <xdr:rowOff>101600</xdr:rowOff>
    </xdr:from>
    <xdr:to>
      <xdr:col>8</xdr:col>
      <xdr:colOff>25400</xdr:colOff>
      <xdr:row>88</xdr:row>
      <xdr:rowOff>107950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18F061AC-AF9F-40A6-A6E9-FCBC6960180C}"/>
            </a:ext>
          </a:extLst>
        </xdr:cNvPr>
        <xdr:cNvCxnSpPr/>
      </xdr:nvCxnSpPr>
      <xdr:spPr>
        <a:xfrm flipV="1">
          <a:off x="1987550" y="9556750"/>
          <a:ext cx="2914650" cy="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83</xdr:row>
      <xdr:rowOff>95250</xdr:rowOff>
    </xdr:from>
    <xdr:to>
      <xdr:col>7</xdr:col>
      <xdr:colOff>327025</xdr:colOff>
      <xdr:row>83</xdr:row>
      <xdr:rowOff>104775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2167E034-3082-4BCA-8A22-1D9B9C98674D}"/>
            </a:ext>
          </a:extLst>
        </xdr:cNvPr>
        <xdr:cNvCxnSpPr/>
      </xdr:nvCxnSpPr>
      <xdr:spPr>
        <a:xfrm>
          <a:off x="2066925" y="8613775"/>
          <a:ext cx="2527300" cy="9525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219075</xdr:colOff>
      <xdr:row>87</xdr:row>
      <xdr:rowOff>114300</xdr:rowOff>
    </xdr:from>
    <xdr:to>
      <xdr:col>3</xdr:col>
      <xdr:colOff>476250</xdr:colOff>
      <xdr:row>87</xdr:row>
      <xdr:rowOff>120650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B874483D-CED1-47DF-9D32-A6BFCB0A3F0A}"/>
            </a:ext>
          </a:extLst>
        </xdr:cNvPr>
        <xdr:cNvCxnSpPr/>
      </xdr:nvCxnSpPr>
      <xdr:spPr>
        <a:xfrm flipV="1">
          <a:off x="2047875" y="9382125"/>
          <a:ext cx="257175" cy="635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498475</xdr:colOff>
      <xdr:row>83</xdr:row>
      <xdr:rowOff>136525</xdr:rowOff>
    </xdr:from>
    <xdr:to>
      <xdr:col>7</xdr:col>
      <xdr:colOff>276225</xdr:colOff>
      <xdr:row>87</xdr:row>
      <xdr:rowOff>92075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42968F9B-EA69-492A-9FE7-ADD8F6A43156}"/>
            </a:ext>
          </a:extLst>
        </xdr:cNvPr>
        <xdr:cNvCxnSpPr/>
      </xdr:nvCxnSpPr>
      <xdr:spPr>
        <a:xfrm flipV="1">
          <a:off x="2327275" y="8655050"/>
          <a:ext cx="2216150" cy="704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190500</xdr:colOff>
      <xdr:row>85</xdr:row>
      <xdr:rowOff>95250</xdr:rowOff>
    </xdr:from>
    <xdr:to>
      <xdr:col>5</xdr:col>
      <xdr:colOff>422275</xdr:colOff>
      <xdr:row>85</xdr:row>
      <xdr:rowOff>98425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1AF3C587-4EEF-4EEF-8C05-1F9D077FC904}"/>
            </a:ext>
          </a:extLst>
        </xdr:cNvPr>
        <xdr:cNvCxnSpPr/>
      </xdr:nvCxnSpPr>
      <xdr:spPr>
        <a:xfrm flipV="1">
          <a:off x="2019300" y="8988425"/>
          <a:ext cx="1450975" cy="3175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409575</xdr:colOff>
      <xdr:row>85</xdr:row>
      <xdr:rowOff>133350</xdr:rowOff>
    </xdr:from>
    <xdr:to>
      <xdr:col>5</xdr:col>
      <xdr:colOff>412750</xdr:colOff>
      <xdr:row>88</xdr:row>
      <xdr:rowOff>60325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1C7027EC-E4B2-428D-981A-962B92FF47A6}"/>
            </a:ext>
          </a:extLst>
        </xdr:cNvPr>
        <xdr:cNvCxnSpPr/>
      </xdr:nvCxnSpPr>
      <xdr:spPr>
        <a:xfrm>
          <a:off x="3457575" y="9026525"/>
          <a:ext cx="3175" cy="488950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65087</xdr:colOff>
      <xdr:row>7</xdr:row>
      <xdr:rowOff>80962</xdr:rowOff>
    </xdr:from>
    <xdr:ext cx="2011705" cy="437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40B87A7-C694-4EEF-BCAC-55283BE107FD}"/>
                </a:ext>
              </a:extLst>
            </xdr:cNvPr>
            <xdr:cNvSpPr txBox="1"/>
          </xdr:nvSpPr>
          <xdr:spPr>
            <a:xfrm>
              <a:off x="8085137" y="1392237"/>
              <a:ext cx="2011705" cy="437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pt-PT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1+2</m:t>
                        </m:r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1)</m:t>
                        </m:r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𝑇</m:t>
                        </m:r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+(</m:t>
                        </m:r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2+2</m:t>
                        </m:r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2)</m:t>
                        </m:r>
                        <m:f>
                          <m:fPr>
                            <m:ctrlPr>
                              <a:rPr lang="pt-PT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lang="pt-PT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r>
                                  <a:rPr lang="pt-PT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𝑇</m:t>
                                </m:r>
                              </m:e>
                              <m:sup>
                                <m:r>
                                  <a:rPr lang="pt-PT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40B87A7-C694-4EEF-BCAC-55283BE107FD}"/>
                </a:ext>
              </a:extLst>
            </xdr:cNvPr>
            <xdr:cNvSpPr txBox="1"/>
          </xdr:nvSpPr>
          <xdr:spPr>
            <a:xfrm>
              <a:off x="8085137" y="1392237"/>
              <a:ext cx="2011705" cy="437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PT" sz="1100" i="0">
                  <a:latin typeface="Cambria Math" panose="02040503050406030204" pitchFamily="18" charset="0"/>
                </a:rPr>
                <a:t>(</a:t>
              </a:r>
              <a:r>
                <a:rPr lang="pt-PT" sz="1100" b="0" i="0">
                  <a:latin typeface="Cambria Math" panose="02040503050406030204" pitchFamily="18" charset="0"/>
                </a:rPr>
                <a:t>(𝑎1+2𝐴1)𝑇+(𝑎2+2𝐴2)</a:t>
              </a:r>
              <a:r>
                <a:rPr lang="pt-PT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𝑇</a:t>
              </a:r>
              <a:r>
                <a:rPr lang="pt-P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pt-PT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pt-P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pt-PT" sz="1100" b="0" i="0">
                  <a:latin typeface="Cambria Math" panose="02040503050406030204" pitchFamily="18" charset="0"/>
                </a:rPr>
                <a:t>2)</a:t>
              </a:r>
              <a:endParaRPr lang="pt-PT" sz="1100"/>
            </a:p>
          </xdr:txBody>
        </xdr:sp>
      </mc:Fallback>
    </mc:AlternateContent>
    <xdr:clientData/>
  </xdr:oneCellAnchor>
  <xdr:oneCellAnchor>
    <xdr:from>
      <xdr:col>17</xdr:col>
      <xdr:colOff>15875</xdr:colOff>
      <xdr:row>7</xdr:row>
      <xdr:rowOff>88900</xdr:rowOff>
    </xdr:from>
    <xdr:ext cx="2432589" cy="437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C8E25D2-1905-49DD-9072-1A43C697F506}"/>
                </a:ext>
              </a:extLst>
            </xdr:cNvPr>
            <xdr:cNvSpPr txBox="1"/>
          </xdr:nvSpPr>
          <xdr:spPr>
            <a:xfrm>
              <a:off x="10474325" y="1400175"/>
              <a:ext cx="2432589" cy="437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pt-PT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pt-PT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𝑎</m:t>
                            </m:r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1+2</m:t>
                            </m:r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e>
                        </m:d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∗298+(</m:t>
                        </m:r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2+2</m:t>
                        </m:r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2)</m:t>
                        </m:r>
                        <m:f>
                          <m:fPr>
                            <m:ctrlPr>
                              <a:rPr lang="pt-PT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lang="pt-PT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r>
                                  <a:rPr lang="pt-PT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298</m:t>
                                </m:r>
                              </m:e>
                              <m:sup>
                                <m:r>
                                  <a:rPr lang="pt-PT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C8E25D2-1905-49DD-9072-1A43C697F506}"/>
                </a:ext>
              </a:extLst>
            </xdr:cNvPr>
            <xdr:cNvSpPr txBox="1"/>
          </xdr:nvSpPr>
          <xdr:spPr>
            <a:xfrm>
              <a:off x="10474325" y="1400175"/>
              <a:ext cx="2432589" cy="437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PT" sz="1100" i="0">
                  <a:latin typeface="Cambria Math" panose="02040503050406030204" pitchFamily="18" charset="0"/>
                </a:rPr>
                <a:t>(</a:t>
              </a:r>
              <a:r>
                <a:rPr lang="pt-PT" sz="1100" b="0" i="0">
                  <a:latin typeface="Cambria Math" panose="02040503050406030204" pitchFamily="18" charset="0"/>
                </a:rPr>
                <a:t>(𝑎1+2𝐴1)∗298+(𝑎2+2𝐴2)</a:t>
              </a:r>
              <a:r>
                <a:rPr lang="pt-P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298^</a:t>
              </a:r>
              <a:r>
                <a:rPr lang="pt-PT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pt-P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pt-PT" sz="1100" b="0" i="0">
                  <a:latin typeface="Cambria Math" panose="02040503050406030204" pitchFamily="18" charset="0"/>
                </a:rPr>
                <a:t>2)</a:t>
              </a:r>
              <a:endParaRPr lang="pt-PT" sz="1100"/>
            </a:p>
          </xdr:txBody>
        </xdr:sp>
      </mc:Fallback>
    </mc:AlternateContent>
    <xdr:clientData/>
  </xdr:oneCellAnchor>
  <xdr:twoCellAnchor>
    <xdr:from>
      <xdr:col>5</xdr:col>
      <xdr:colOff>525462</xdr:colOff>
      <xdr:row>23</xdr:row>
      <xdr:rowOff>214312</xdr:rowOff>
    </xdr:from>
    <xdr:to>
      <xdr:col>13</xdr:col>
      <xdr:colOff>125412</xdr:colOff>
      <xdr:row>35</xdr:row>
      <xdr:rowOff>176212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D40CE3-FCB9-4066-AFD4-400288389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24</xdr:row>
      <xdr:rowOff>0</xdr:rowOff>
    </xdr:from>
    <xdr:to>
      <xdr:col>21</xdr:col>
      <xdr:colOff>304800</xdr:colOff>
      <xdr:row>35</xdr:row>
      <xdr:rowOff>193675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F6E28A8-F8BF-4FE4-8682-6D327DF9FB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304800</xdr:colOff>
      <xdr:row>4</xdr:row>
      <xdr:rowOff>165100</xdr:rowOff>
    </xdr:to>
    <xdr:pic>
      <xdr:nvPicPr>
        <xdr:cNvPr id="2" name="Graphic 1" descr="Internet">
          <a:extLst>
            <a:ext uri="{FF2B5EF4-FFF2-40B4-BE49-F238E27FC236}">
              <a16:creationId xmlns:a16="http://schemas.microsoft.com/office/drawing/2014/main" id="{CD346273-A07D-4702-9334-3D7EA5B55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janaf.nist.gov/tables/H-064.html" TargetMode="External"/><Relationship Id="rId1" Type="http://schemas.openxmlformats.org/officeDocument/2006/relationships/hyperlink" Target="https://janaf.nist.gov/tables/C-095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antera.org/examples/jupyter/thermo/flame_temperature.ipynb.html" TargetMode="External"/><Relationship Id="rId1" Type="http://schemas.openxmlformats.org/officeDocument/2006/relationships/hyperlink" Target="https://www.anaconda.com/download/" TargetMode="Externa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janaf.nist.gov/tables/H-064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janaf.nist.gov/tables/C-09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31400-94B3-4A2F-9770-438E295FAFFF}">
  <dimension ref="A1:H19"/>
  <sheetViews>
    <sheetView tabSelected="1" workbookViewId="0">
      <selection activeCell="A20" sqref="A20"/>
    </sheetView>
  </sheetViews>
  <sheetFormatPr defaultRowHeight="14.75" x14ac:dyDescent="0.75"/>
  <sheetData>
    <row r="1" spans="1:8" x14ac:dyDescent="0.75">
      <c r="A1" t="s">
        <v>65</v>
      </c>
    </row>
    <row r="3" spans="1:8" x14ac:dyDescent="0.75">
      <c r="A3" t="s">
        <v>66</v>
      </c>
    </row>
    <row r="5" spans="1:8" x14ac:dyDescent="0.75">
      <c r="A5" t="s">
        <v>67</v>
      </c>
    </row>
    <row r="7" spans="1:8" x14ac:dyDescent="0.75">
      <c r="A7" t="s">
        <v>68</v>
      </c>
    </row>
    <row r="9" spans="1:8" x14ac:dyDescent="0.75">
      <c r="A9" t="s">
        <v>69</v>
      </c>
    </row>
    <row r="12" spans="1:8" x14ac:dyDescent="0.75">
      <c r="E12" t="s">
        <v>70</v>
      </c>
      <c r="H12" t="s">
        <v>71</v>
      </c>
    </row>
    <row r="17" spans="1:1" x14ac:dyDescent="0.75">
      <c r="A17" t="s">
        <v>100</v>
      </c>
    </row>
    <row r="18" spans="1:1" x14ac:dyDescent="0.75">
      <c r="A18" t="s">
        <v>72</v>
      </c>
    </row>
    <row r="19" spans="1:1" x14ac:dyDescent="0.75">
      <c r="A19" t="s">
        <v>101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32D19-7B94-4523-9BCF-A421B1C4AABA}">
  <dimension ref="A1:Q91"/>
  <sheetViews>
    <sheetView topLeftCell="A71" workbookViewId="0">
      <selection activeCell="I42" sqref="I42"/>
    </sheetView>
  </sheetViews>
  <sheetFormatPr defaultRowHeight="14.75" x14ac:dyDescent="0.75"/>
  <cols>
    <col min="15" max="15" width="9.6796875" bestFit="1" customWidth="1"/>
    <col min="16" max="16" width="9.86328125" bestFit="1" customWidth="1"/>
  </cols>
  <sheetData>
    <row r="1" spans="1:16" x14ac:dyDescent="0.75">
      <c r="A1" t="s">
        <v>3</v>
      </c>
      <c r="B1" t="s">
        <v>0</v>
      </c>
      <c r="C1">
        <v>2</v>
      </c>
      <c r="D1" t="s">
        <v>1</v>
      </c>
      <c r="E1" s="1" t="s">
        <v>2</v>
      </c>
      <c r="F1">
        <v>1</v>
      </c>
      <c r="G1" t="s">
        <v>4</v>
      </c>
      <c r="H1">
        <v>2</v>
      </c>
      <c r="I1" t="s">
        <v>5</v>
      </c>
      <c r="K1" t="s">
        <v>11</v>
      </c>
    </row>
    <row r="3" spans="1:16" x14ac:dyDescent="0.75">
      <c r="A3" t="s">
        <v>6</v>
      </c>
      <c r="C3">
        <v>1</v>
      </c>
      <c r="D3" t="s">
        <v>7</v>
      </c>
      <c r="E3">
        <v>-74873</v>
      </c>
    </row>
    <row r="4" spans="1:16" x14ac:dyDescent="0.75">
      <c r="C4" s="2">
        <v>2</v>
      </c>
      <c r="D4" s="2" t="s">
        <v>7</v>
      </c>
      <c r="E4" s="2">
        <v>0</v>
      </c>
    </row>
    <row r="5" spans="1:16" x14ac:dyDescent="0.75">
      <c r="E5">
        <f>C3*E3+C4*E4</f>
        <v>-74873</v>
      </c>
      <c r="F5" t="s">
        <v>8</v>
      </c>
    </row>
    <row r="7" spans="1:16" x14ac:dyDescent="0.75">
      <c r="A7" t="s">
        <v>9</v>
      </c>
      <c r="C7" t="s">
        <v>15</v>
      </c>
    </row>
    <row r="9" spans="1:16" x14ac:dyDescent="0.75">
      <c r="A9" t="s">
        <v>10</v>
      </c>
      <c r="C9">
        <v>1</v>
      </c>
      <c r="D9" t="s">
        <v>7</v>
      </c>
      <c r="E9">
        <v>-393522</v>
      </c>
      <c r="F9" s="4" t="s">
        <v>0</v>
      </c>
      <c r="G9">
        <v>215613</v>
      </c>
      <c r="N9" t="s">
        <v>19</v>
      </c>
      <c r="O9" t="s">
        <v>20</v>
      </c>
      <c r="P9" t="s">
        <v>21</v>
      </c>
    </row>
    <row r="10" spans="1:16" x14ac:dyDescent="0.75">
      <c r="C10" s="2">
        <v>2</v>
      </c>
      <c r="D10" s="2" t="s">
        <v>7</v>
      </c>
      <c r="E10" s="2">
        <v>-241826</v>
      </c>
      <c r="F10" s="3" t="s">
        <v>0</v>
      </c>
      <c r="G10" s="2">
        <v>183582</v>
      </c>
      <c r="N10">
        <v>4000</v>
      </c>
      <c r="O10">
        <v>215613</v>
      </c>
      <c r="P10">
        <v>183582</v>
      </c>
    </row>
    <row r="11" spans="1:16" x14ac:dyDescent="0.75">
      <c r="G11">
        <f>C9*(E9+G9)+C10*(E10+G10)</f>
        <v>-294397</v>
      </c>
      <c r="H11" t="s">
        <v>8</v>
      </c>
      <c r="I11" t="s">
        <v>12</v>
      </c>
      <c r="J11" t="s">
        <v>13</v>
      </c>
      <c r="N11">
        <f>N10+100</f>
        <v>4100</v>
      </c>
      <c r="O11">
        <v>221945</v>
      </c>
      <c r="P11">
        <v>189392</v>
      </c>
    </row>
    <row r="12" spans="1:16" x14ac:dyDescent="0.75">
      <c r="N12">
        <f t="shared" ref="N12:N21" si="0">N11+100</f>
        <v>4200</v>
      </c>
      <c r="O12">
        <v>228287</v>
      </c>
      <c r="P12">
        <v>195219</v>
      </c>
    </row>
    <row r="13" spans="1:16" x14ac:dyDescent="0.75">
      <c r="A13" t="s">
        <v>14</v>
      </c>
      <c r="C13" t="s">
        <v>16</v>
      </c>
      <c r="N13">
        <f t="shared" si="0"/>
        <v>4300</v>
      </c>
      <c r="O13">
        <v>234640</v>
      </c>
      <c r="P13">
        <v>201061</v>
      </c>
    </row>
    <row r="14" spans="1:16" x14ac:dyDescent="0.75">
      <c r="N14">
        <f t="shared" si="0"/>
        <v>4400</v>
      </c>
      <c r="O14">
        <v>241002</v>
      </c>
      <c r="P14">
        <v>206918</v>
      </c>
    </row>
    <row r="15" spans="1:16" x14ac:dyDescent="0.75">
      <c r="C15">
        <v>1</v>
      </c>
      <c r="D15" t="s">
        <v>7</v>
      </c>
      <c r="E15">
        <v>-393522</v>
      </c>
      <c r="F15" s="4" t="s">
        <v>0</v>
      </c>
      <c r="G15">
        <v>279313</v>
      </c>
      <c r="N15">
        <f t="shared" si="0"/>
        <v>4500</v>
      </c>
      <c r="O15">
        <v>247373</v>
      </c>
      <c r="P15">
        <v>212790</v>
      </c>
    </row>
    <row r="16" spans="1:16" x14ac:dyDescent="0.75">
      <c r="C16" s="2">
        <v>2</v>
      </c>
      <c r="D16" s="2" t="s">
        <v>7</v>
      </c>
      <c r="E16" s="2">
        <v>-241826</v>
      </c>
      <c r="F16" s="3" t="s">
        <v>0</v>
      </c>
      <c r="G16" s="2">
        <v>242343</v>
      </c>
      <c r="N16">
        <f t="shared" si="0"/>
        <v>4600</v>
      </c>
      <c r="O16">
        <v>253752</v>
      </c>
      <c r="P16">
        <v>218674</v>
      </c>
    </row>
    <row r="17" spans="1:17" x14ac:dyDescent="0.75">
      <c r="G17">
        <f>C15*(E15+G15)+C16*(E16+G16)</f>
        <v>-113175</v>
      </c>
      <c r="H17" t="s">
        <v>8</v>
      </c>
      <c r="I17" t="s">
        <v>12</v>
      </c>
      <c r="J17" t="s">
        <v>13</v>
      </c>
      <c r="N17">
        <f t="shared" si="0"/>
        <v>4700</v>
      </c>
      <c r="O17">
        <v>260138</v>
      </c>
      <c r="P17">
        <v>224573</v>
      </c>
    </row>
    <row r="18" spans="1:17" x14ac:dyDescent="0.75">
      <c r="N18">
        <f t="shared" si="0"/>
        <v>4800</v>
      </c>
      <c r="O18">
        <v>266528</v>
      </c>
      <c r="P18">
        <v>230484</v>
      </c>
    </row>
    <row r="19" spans="1:17" x14ac:dyDescent="0.75">
      <c r="A19" t="s">
        <v>18</v>
      </c>
      <c r="N19">
        <f>N18+100</f>
        <v>4900</v>
      </c>
      <c r="O19">
        <v>272920</v>
      </c>
      <c r="P19">
        <v>236407</v>
      </c>
    </row>
    <row r="20" spans="1:17" x14ac:dyDescent="0.75">
      <c r="N20">
        <f t="shared" si="0"/>
        <v>5000</v>
      </c>
      <c r="O20">
        <v>279313</v>
      </c>
      <c r="P20">
        <v>242343</v>
      </c>
    </row>
    <row r="21" spans="1:17" ht="18.25" x14ac:dyDescent="0.85">
      <c r="A21" t="s">
        <v>17</v>
      </c>
      <c r="N21">
        <f t="shared" si="0"/>
        <v>5100</v>
      </c>
      <c r="O21">
        <f>63.715*N21-39309</f>
        <v>285637.5</v>
      </c>
      <c r="P21">
        <f>58.767*N21-51594</f>
        <v>248117.7</v>
      </c>
      <c r="Q21" s="9"/>
    </row>
    <row r="22" spans="1:17" ht="18.25" x14ac:dyDescent="0.85">
      <c r="N22">
        <f>N21+100</f>
        <v>5200</v>
      </c>
      <c r="O22">
        <f>63.715*N22-39309</f>
        <v>292009</v>
      </c>
      <c r="P22">
        <f>58.767*N22-51594</f>
        <v>253994.40000000002</v>
      </c>
      <c r="Q22" s="9"/>
    </row>
    <row r="23" spans="1:17" x14ac:dyDescent="0.75">
      <c r="C23">
        <v>1</v>
      </c>
      <c r="D23" t="s">
        <v>7</v>
      </c>
      <c r="E23">
        <v>-393522</v>
      </c>
      <c r="F23" s="4" t="s">
        <v>0</v>
      </c>
      <c r="G23">
        <f>O21</f>
        <v>285637.5</v>
      </c>
      <c r="N23">
        <f>N22+100</f>
        <v>5300</v>
      </c>
      <c r="O23">
        <f>63.715*N23-39309</f>
        <v>298380.5</v>
      </c>
      <c r="P23">
        <f>58.767*N23-51594</f>
        <v>259871.10000000003</v>
      </c>
    </row>
    <row r="24" spans="1:17" x14ac:dyDescent="0.75">
      <c r="C24" s="2">
        <v>2</v>
      </c>
      <c r="D24" s="2" t="s">
        <v>7</v>
      </c>
      <c r="E24" s="2">
        <v>-241826</v>
      </c>
      <c r="F24" s="3" t="s">
        <v>0</v>
      </c>
      <c r="G24" s="2">
        <f>P21</f>
        <v>248117.7</v>
      </c>
    </row>
    <row r="25" spans="1:17" x14ac:dyDescent="0.75">
      <c r="G25">
        <f>C23*(E23+G23)+C24*(E24+G24)</f>
        <v>-95301.099999999977</v>
      </c>
      <c r="H25" t="s">
        <v>8</v>
      </c>
      <c r="I25" t="s">
        <v>12</v>
      </c>
      <c r="J25" t="s">
        <v>13</v>
      </c>
    </row>
    <row r="27" spans="1:17" x14ac:dyDescent="0.75">
      <c r="A27" t="s">
        <v>22</v>
      </c>
    </row>
    <row r="29" spans="1:17" x14ac:dyDescent="0.75">
      <c r="A29" t="s">
        <v>17</v>
      </c>
    </row>
    <row r="31" spans="1:17" x14ac:dyDescent="0.75">
      <c r="C31">
        <v>1</v>
      </c>
      <c r="D31" t="s">
        <v>7</v>
      </c>
      <c r="E31">
        <v>-393522</v>
      </c>
      <c r="F31" s="4" t="s">
        <v>0</v>
      </c>
      <c r="G31">
        <f>O22</f>
        <v>292009</v>
      </c>
    </row>
    <row r="32" spans="1:17" x14ac:dyDescent="0.75">
      <c r="C32" s="2">
        <v>2</v>
      </c>
      <c r="D32" s="2" t="s">
        <v>7</v>
      </c>
      <c r="E32" s="2">
        <v>-241826</v>
      </c>
      <c r="F32" s="3" t="s">
        <v>0</v>
      </c>
      <c r="G32" s="2">
        <f>P22</f>
        <v>253994.40000000002</v>
      </c>
    </row>
    <row r="33" spans="1:10" x14ac:dyDescent="0.75">
      <c r="G33">
        <f>C31*(E31+G31)+C32*(E32+G32)</f>
        <v>-77176.199999999953</v>
      </c>
      <c r="H33" t="s">
        <v>8</v>
      </c>
      <c r="I33" t="s">
        <v>12</v>
      </c>
      <c r="J33" t="s">
        <v>13</v>
      </c>
    </row>
    <row r="35" spans="1:10" x14ac:dyDescent="0.75">
      <c r="A35" t="s">
        <v>24</v>
      </c>
    </row>
    <row r="37" spans="1:10" x14ac:dyDescent="0.75">
      <c r="A37" t="s">
        <v>17</v>
      </c>
    </row>
    <row r="39" spans="1:10" x14ac:dyDescent="0.75">
      <c r="C39">
        <v>1</v>
      </c>
      <c r="D39" t="s">
        <v>7</v>
      </c>
      <c r="E39">
        <v>-393522</v>
      </c>
      <c r="F39" s="4" t="s">
        <v>0</v>
      </c>
      <c r="G39">
        <f>O23</f>
        <v>298380.5</v>
      </c>
    </row>
    <row r="40" spans="1:10" x14ac:dyDescent="0.75">
      <c r="C40" s="2">
        <v>2</v>
      </c>
      <c r="D40" s="2" t="s">
        <v>7</v>
      </c>
      <c r="E40" s="2">
        <v>-241826</v>
      </c>
      <c r="F40" s="3" t="s">
        <v>0</v>
      </c>
      <c r="G40" s="2">
        <f>P23</f>
        <v>259871.10000000003</v>
      </c>
    </row>
    <row r="41" spans="1:10" x14ac:dyDescent="0.75">
      <c r="G41">
        <f>C39*(E39+G39)+C40*(E40+G40)</f>
        <v>-59051.29999999993</v>
      </c>
      <c r="H41" t="s">
        <v>8</v>
      </c>
      <c r="I41" t="s">
        <v>23</v>
      </c>
      <c r="J41" t="s">
        <v>13</v>
      </c>
    </row>
    <row r="45" spans="1:10" x14ac:dyDescent="0.75">
      <c r="I45" s="5" t="s">
        <v>25</v>
      </c>
    </row>
    <row r="46" spans="1:10" x14ac:dyDescent="0.75">
      <c r="C46">
        <v>5300</v>
      </c>
    </row>
    <row r="47" spans="1:10" x14ac:dyDescent="0.75">
      <c r="I47" s="6" t="s">
        <v>26</v>
      </c>
      <c r="J47" s="6"/>
    </row>
    <row r="48" spans="1:10" x14ac:dyDescent="0.75">
      <c r="C48" s="7" t="s">
        <v>27</v>
      </c>
      <c r="I48">
        <f xml:space="preserve"> C50+(F53+H52)*(C46-C50)/(D52+H52)</f>
        <v>5298.3092987832852</v>
      </c>
      <c r="J48" t="s">
        <v>28</v>
      </c>
    </row>
    <row r="50" spans="1:10" x14ac:dyDescent="0.75">
      <c r="C50">
        <v>5200</v>
      </c>
    </row>
    <row r="52" spans="1:10" ht="16.75" x14ac:dyDescent="0.95">
      <c r="D52">
        <f>G33</f>
        <v>-77176.199999999953</v>
      </c>
      <c r="F52" t="s">
        <v>29</v>
      </c>
      <c r="H52">
        <f>G41</f>
        <v>-59051.29999999993</v>
      </c>
    </row>
    <row r="53" spans="1:10" x14ac:dyDescent="0.75">
      <c r="F53">
        <f>E5</f>
        <v>-74873</v>
      </c>
    </row>
    <row r="55" spans="1:10" x14ac:dyDescent="0.75">
      <c r="A55" t="s">
        <v>63</v>
      </c>
      <c r="D55" t="s">
        <v>64</v>
      </c>
    </row>
    <row r="57" spans="1:10" x14ac:dyDescent="0.75">
      <c r="A57" t="s">
        <v>18</v>
      </c>
    </row>
    <row r="59" spans="1:10" x14ac:dyDescent="0.75">
      <c r="A59" t="s">
        <v>17</v>
      </c>
    </row>
    <row r="61" spans="1:10" x14ac:dyDescent="0.75">
      <c r="C61">
        <v>1</v>
      </c>
      <c r="D61" t="s">
        <v>7</v>
      </c>
      <c r="E61">
        <v>-393522</v>
      </c>
      <c r="F61" s="4" t="s">
        <v>0</v>
      </c>
      <c r="G61">
        <f>'CO2'!E57*1000</f>
        <v>285691</v>
      </c>
    </row>
    <row r="62" spans="1:10" x14ac:dyDescent="0.75">
      <c r="C62" s="2">
        <v>2</v>
      </c>
      <c r="D62" s="2" t="s">
        <v>7</v>
      </c>
      <c r="E62" s="2">
        <v>-241826</v>
      </c>
      <c r="F62" s="3" t="s">
        <v>0</v>
      </c>
      <c r="G62" s="2">
        <f>H2O!E55*1000</f>
        <v>248258</v>
      </c>
    </row>
    <row r="63" spans="1:10" x14ac:dyDescent="0.75">
      <c r="G63">
        <f>C61*(E61+G61)+C62*(E62+G62)</f>
        <v>-94967</v>
      </c>
      <c r="H63" t="s">
        <v>8</v>
      </c>
      <c r="I63" t="s">
        <v>12</v>
      </c>
      <c r="J63" t="s">
        <v>13</v>
      </c>
    </row>
    <row r="65" spans="1:10" x14ac:dyDescent="0.75">
      <c r="A65" t="s">
        <v>22</v>
      </c>
    </row>
    <row r="67" spans="1:10" x14ac:dyDescent="0.75">
      <c r="A67" t="s">
        <v>17</v>
      </c>
    </row>
    <row r="69" spans="1:10" x14ac:dyDescent="0.75">
      <c r="C69">
        <v>1</v>
      </c>
      <c r="D69" t="s">
        <v>7</v>
      </c>
      <c r="E69">
        <v>-393522</v>
      </c>
      <c r="F69" s="4" t="s">
        <v>0</v>
      </c>
      <c r="G69">
        <f>'CO2'!E58*1000</f>
        <v>292109</v>
      </c>
    </row>
    <row r="70" spans="1:10" x14ac:dyDescent="0.75">
      <c r="C70" s="2">
        <v>2</v>
      </c>
      <c r="D70" s="2" t="s">
        <v>7</v>
      </c>
      <c r="E70" s="2">
        <v>-241826</v>
      </c>
      <c r="F70" s="3" t="s">
        <v>0</v>
      </c>
      <c r="G70" s="2">
        <f>H2O!E56*1000</f>
        <v>254215</v>
      </c>
    </row>
    <row r="71" spans="1:10" x14ac:dyDescent="0.75">
      <c r="G71">
        <f>C69*(E69+G69)+C70*(E70+G70)</f>
        <v>-76635</v>
      </c>
      <c r="H71" t="s">
        <v>8</v>
      </c>
      <c r="I71" t="s">
        <v>12</v>
      </c>
      <c r="J71" t="s">
        <v>13</v>
      </c>
    </row>
    <row r="73" spans="1:10" x14ac:dyDescent="0.75">
      <c r="A73" t="s">
        <v>24</v>
      </c>
    </row>
    <row r="75" spans="1:10" x14ac:dyDescent="0.75">
      <c r="A75" t="s">
        <v>17</v>
      </c>
    </row>
    <row r="77" spans="1:10" x14ac:dyDescent="0.75">
      <c r="C77">
        <v>1</v>
      </c>
      <c r="D77" t="s">
        <v>7</v>
      </c>
      <c r="E77">
        <v>-393522</v>
      </c>
      <c r="F77" s="4" t="s">
        <v>0</v>
      </c>
      <c r="G77">
        <f>'CO2'!E59*1000</f>
        <v>298535</v>
      </c>
    </row>
    <row r="78" spans="1:10" x14ac:dyDescent="0.75">
      <c r="C78" s="2">
        <v>2</v>
      </c>
      <c r="D78" s="2" t="s">
        <v>7</v>
      </c>
      <c r="E78" s="2">
        <v>-241826</v>
      </c>
      <c r="F78" s="3" t="s">
        <v>0</v>
      </c>
      <c r="G78" s="2">
        <f>H2O!E57*1000</f>
        <v>260184.00000000003</v>
      </c>
    </row>
    <row r="79" spans="1:10" x14ac:dyDescent="0.75">
      <c r="G79">
        <f>C77*(E77+G77)+C78*(E78+G78)</f>
        <v>-58270.999999999942</v>
      </c>
      <c r="H79" t="s">
        <v>8</v>
      </c>
      <c r="I79" t="s">
        <v>23</v>
      </c>
      <c r="J79" t="s">
        <v>13</v>
      </c>
    </row>
    <row r="83" spans="3:10" x14ac:dyDescent="0.75">
      <c r="I83" s="5" t="s">
        <v>25</v>
      </c>
    </row>
    <row r="84" spans="3:10" x14ac:dyDescent="0.75">
      <c r="C84">
        <v>5300</v>
      </c>
    </row>
    <row r="85" spans="3:10" x14ac:dyDescent="0.75">
      <c r="I85" s="6" t="s">
        <v>26</v>
      </c>
      <c r="J85" s="6"/>
    </row>
    <row r="86" spans="3:10" x14ac:dyDescent="0.75">
      <c r="C86" s="7" t="s">
        <v>27</v>
      </c>
      <c r="I86">
        <f xml:space="preserve"> C88+(F91+H90)*(C84-C88)/(D90+H90)</f>
        <v>5243.1937793723037</v>
      </c>
      <c r="J86" t="s">
        <v>28</v>
      </c>
    </row>
    <row r="88" spans="3:10" x14ac:dyDescent="0.75">
      <c r="C88">
        <v>5200</v>
      </c>
    </row>
    <row r="90" spans="3:10" ht="16.75" x14ac:dyDescent="0.95">
      <c r="D90">
        <f>G71</f>
        <v>-76635</v>
      </c>
      <c r="F90" t="s">
        <v>29</v>
      </c>
      <c r="H90">
        <f>G79</f>
        <v>-58270.999999999942</v>
      </c>
    </row>
    <row r="91" spans="3:10" x14ac:dyDescent="0.75">
      <c r="F91">
        <f>E43</f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B3EF2-A062-443D-82A4-661D6F25924A}">
  <dimension ref="A1:K17"/>
  <sheetViews>
    <sheetView workbookViewId="0">
      <selection activeCell="H19" sqref="H19"/>
    </sheetView>
  </sheetViews>
  <sheetFormatPr defaultRowHeight="14.75" x14ac:dyDescent="0.75"/>
  <sheetData>
    <row r="1" spans="1:11" x14ac:dyDescent="0.75">
      <c r="A1" t="s">
        <v>3</v>
      </c>
      <c r="B1" t="s">
        <v>0</v>
      </c>
      <c r="C1">
        <v>2</v>
      </c>
      <c r="D1" t="s">
        <v>1</v>
      </c>
      <c r="E1" s="1" t="s">
        <v>2</v>
      </c>
      <c r="F1">
        <v>1</v>
      </c>
      <c r="G1" t="s">
        <v>4</v>
      </c>
      <c r="H1">
        <v>2</v>
      </c>
      <c r="I1" t="s">
        <v>5</v>
      </c>
      <c r="K1" t="s">
        <v>11</v>
      </c>
    </row>
    <row r="3" spans="1:11" x14ac:dyDescent="0.75">
      <c r="A3" t="s">
        <v>6</v>
      </c>
      <c r="C3">
        <v>1</v>
      </c>
      <c r="D3" t="s">
        <v>7</v>
      </c>
      <c r="E3">
        <v>-74873</v>
      </c>
    </row>
    <row r="4" spans="1:11" x14ac:dyDescent="0.75">
      <c r="C4" s="2">
        <v>2</v>
      </c>
      <c r="D4" s="2" t="s">
        <v>7</v>
      </c>
      <c r="E4" s="2">
        <v>0</v>
      </c>
    </row>
    <row r="5" spans="1:11" x14ac:dyDescent="0.75">
      <c r="E5">
        <f>C3*E3+C4*E4</f>
        <v>-74873</v>
      </c>
      <c r="F5" t="s">
        <v>8</v>
      </c>
    </row>
    <row r="8" spans="1:11" x14ac:dyDescent="0.75">
      <c r="A8" t="s">
        <v>30</v>
      </c>
    </row>
    <row r="10" spans="1:11" x14ac:dyDescent="0.75">
      <c r="A10" t="s">
        <v>31</v>
      </c>
    </row>
    <row r="12" spans="1:11" x14ac:dyDescent="0.75">
      <c r="A12" t="s">
        <v>32</v>
      </c>
      <c r="B12">
        <f>-241826*H1-F1*393522</f>
        <v>-877174</v>
      </c>
      <c r="C12">
        <f>F1*63.919</f>
        <v>63.918999999999997</v>
      </c>
      <c r="D12" t="s">
        <v>33</v>
      </c>
      <c r="E12" s="8" t="s">
        <v>0</v>
      </c>
      <c r="F12">
        <f>H1*59.412</f>
        <v>118.824</v>
      </c>
      <c r="G12" t="s">
        <v>33</v>
      </c>
      <c r="H12" s="8" t="s">
        <v>34</v>
      </c>
      <c r="I12">
        <f>E5</f>
        <v>-74873</v>
      </c>
    </row>
    <row r="15" spans="1:11" x14ac:dyDescent="0.75">
      <c r="C15">
        <f>C12+F12</f>
        <v>182.74299999999999</v>
      </c>
      <c r="D15" t="s">
        <v>27</v>
      </c>
      <c r="E15" s="8" t="s">
        <v>34</v>
      </c>
      <c r="F15">
        <f>298*C15</f>
        <v>54457.413999999997</v>
      </c>
      <c r="G15">
        <f>I12</f>
        <v>-74873</v>
      </c>
      <c r="H15">
        <f>-1*B12</f>
        <v>877174</v>
      </c>
    </row>
    <row r="17" spans="4:6" x14ac:dyDescent="0.75">
      <c r="D17" t="s">
        <v>27</v>
      </c>
      <c r="E17" s="8" t="s">
        <v>34</v>
      </c>
      <c r="F17">
        <f>(F15+G15+H15)/C15</f>
        <v>4688.324116382023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7CB9E-CD12-4248-B4E2-B26AD67924A6}">
  <dimension ref="A1:Q36"/>
  <sheetViews>
    <sheetView workbookViewId="0">
      <selection activeCell="I15" sqref="I15"/>
    </sheetView>
  </sheetViews>
  <sheetFormatPr defaultRowHeight="14.75" x14ac:dyDescent="0.75"/>
  <cols>
    <col min="5" max="5" width="17.26953125" customWidth="1"/>
    <col min="9" max="9" width="10.08984375" customWidth="1"/>
  </cols>
  <sheetData>
    <row r="1" spans="1:17" x14ac:dyDescent="0.75">
      <c r="A1" t="s">
        <v>3</v>
      </c>
      <c r="B1" t="s">
        <v>0</v>
      </c>
      <c r="C1">
        <v>2</v>
      </c>
      <c r="D1" t="s">
        <v>1</v>
      </c>
      <c r="E1" s="1" t="s">
        <v>2</v>
      </c>
      <c r="F1">
        <v>1</v>
      </c>
      <c r="G1" t="s">
        <v>4</v>
      </c>
      <c r="H1">
        <v>2</v>
      </c>
      <c r="I1" t="s">
        <v>5</v>
      </c>
      <c r="K1" t="s">
        <v>11</v>
      </c>
    </row>
    <row r="3" spans="1:17" x14ac:dyDescent="0.75">
      <c r="A3" t="s">
        <v>6</v>
      </c>
      <c r="C3">
        <v>1</v>
      </c>
      <c r="D3" t="s">
        <v>7</v>
      </c>
      <c r="E3">
        <v>-74873</v>
      </c>
    </row>
    <row r="4" spans="1:17" x14ac:dyDescent="0.75">
      <c r="C4" s="2">
        <v>2</v>
      </c>
      <c r="D4" s="2" t="s">
        <v>7</v>
      </c>
      <c r="E4" s="2">
        <v>0</v>
      </c>
    </row>
    <row r="5" spans="1:17" x14ac:dyDescent="0.75">
      <c r="E5">
        <f>C3*E3+C4*E4</f>
        <v>-74873</v>
      </c>
      <c r="F5" t="s">
        <v>8</v>
      </c>
    </row>
    <row r="8" spans="1:17" x14ac:dyDescent="0.75">
      <c r="A8" t="s">
        <v>35</v>
      </c>
    </row>
    <row r="9" spans="1:17" x14ac:dyDescent="0.75">
      <c r="C9" t="s">
        <v>36</v>
      </c>
      <c r="G9" s="8" t="s">
        <v>0</v>
      </c>
      <c r="H9" t="s">
        <v>56</v>
      </c>
      <c r="J9" s="10" t="s">
        <v>34</v>
      </c>
      <c r="K9">
        <f>'Tad method cpdeltaT'!B12</f>
        <v>-877174</v>
      </c>
      <c r="L9" s="8" t="s">
        <v>0</v>
      </c>
      <c r="Q9" s="10" t="s">
        <v>40</v>
      </c>
    </row>
    <row r="12" spans="1:17" ht="16.75" x14ac:dyDescent="0.75">
      <c r="C12" t="s">
        <v>60</v>
      </c>
      <c r="E12">
        <f>(M22+2*M24)*298.15+(N22+2*N24)*298.15*298.15/2</f>
        <v>49622.850168249992</v>
      </c>
      <c r="F12" t="s">
        <v>34</v>
      </c>
      <c r="G12">
        <f>M22+2*M24</f>
        <v>165.929</v>
      </c>
      <c r="H12" t="s">
        <v>39</v>
      </c>
      <c r="I12">
        <f>(N22+2*N24)/2</f>
        <v>1.6999999999999999E-3</v>
      </c>
      <c r="J12" t="s">
        <v>61</v>
      </c>
    </row>
    <row r="14" spans="1:17" x14ac:dyDescent="0.75">
      <c r="C14">
        <f>E5-K9+E12</f>
        <v>851923.85016825004</v>
      </c>
      <c r="D14" t="s">
        <v>34</v>
      </c>
      <c r="E14">
        <f>G12*E16+I12*E16*E16</f>
        <v>852043.38</v>
      </c>
    </row>
    <row r="16" spans="1:17" x14ac:dyDescent="0.75">
      <c r="D16" t="s">
        <v>39</v>
      </c>
      <c r="E16">
        <v>4890</v>
      </c>
    </row>
    <row r="20" spans="3:14" x14ac:dyDescent="0.75">
      <c r="C20" t="s">
        <v>62</v>
      </c>
    </row>
    <row r="21" spans="3:14" x14ac:dyDescent="0.75">
      <c r="C21" t="s">
        <v>41</v>
      </c>
      <c r="D21" s="11" t="s">
        <v>42</v>
      </c>
      <c r="H21" s="11" t="s">
        <v>43</v>
      </c>
      <c r="L21" t="s">
        <v>57</v>
      </c>
      <c r="M21" t="s">
        <v>37</v>
      </c>
      <c r="N21" t="s">
        <v>38</v>
      </c>
    </row>
    <row r="22" spans="3:14" x14ac:dyDescent="0.75">
      <c r="C22" t="s">
        <v>39</v>
      </c>
      <c r="D22" t="s">
        <v>4</v>
      </c>
      <c r="E22" t="s">
        <v>5</v>
      </c>
      <c r="L22" t="s">
        <v>4</v>
      </c>
      <c r="M22">
        <v>60.085000000000001</v>
      </c>
      <c r="N22">
        <v>8.0000000000000004E-4</v>
      </c>
    </row>
    <row r="23" spans="3:14" ht="18.25" x14ac:dyDescent="0.85">
      <c r="C23">
        <v>4000</v>
      </c>
      <c r="D23" s="9">
        <v>63.253999999999998</v>
      </c>
      <c r="E23" s="9">
        <v>58.033000000000001</v>
      </c>
      <c r="M23" t="s">
        <v>58</v>
      </c>
      <c r="N23" t="s">
        <v>59</v>
      </c>
    </row>
    <row r="24" spans="3:14" ht="18.25" x14ac:dyDescent="0.85">
      <c r="C24">
        <f>C23+100</f>
        <v>4100</v>
      </c>
      <c r="D24" s="9">
        <v>63.341000000000001</v>
      </c>
      <c r="E24" s="9">
        <v>58.198999999999998</v>
      </c>
      <c r="L24" t="s">
        <v>5</v>
      </c>
      <c r="M24">
        <v>52.921999999999997</v>
      </c>
      <c r="N24">
        <v>1.2999999999999999E-3</v>
      </c>
    </row>
    <row r="25" spans="3:14" ht="18.25" x14ac:dyDescent="0.85">
      <c r="C25">
        <f t="shared" ref="C25:C36" si="0">C24+100</f>
        <v>4200</v>
      </c>
      <c r="D25" s="9">
        <v>63.426000000000002</v>
      </c>
      <c r="E25" s="9">
        <v>58.356999999999999</v>
      </c>
    </row>
    <row r="26" spans="3:14" ht="18.25" x14ac:dyDescent="0.85">
      <c r="C26">
        <f t="shared" si="0"/>
        <v>4300</v>
      </c>
      <c r="D26" s="9">
        <v>63.509</v>
      </c>
      <c r="E26" s="9">
        <v>58.506999999999998</v>
      </c>
    </row>
    <row r="27" spans="3:14" ht="18.25" x14ac:dyDescent="0.85">
      <c r="C27">
        <f t="shared" si="0"/>
        <v>4400</v>
      </c>
      <c r="D27" s="9">
        <v>63.588000000000001</v>
      </c>
      <c r="E27" s="9">
        <v>58.65</v>
      </c>
    </row>
    <row r="28" spans="3:14" ht="18.25" x14ac:dyDescent="0.85">
      <c r="C28">
        <f t="shared" si="0"/>
        <v>4500</v>
      </c>
      <c r="D28" s="9">
        <v>63.667000000000002</v>
      </c>
      <c r="E28" s="9">
        <v>58.786999999999999</v>
      </c>
    </row>
    <row r="29" spans="3:14" ht="18.25" x14ac:dyDescent="0.85">
      <c r="C29">
        <f t="shared" si="0"/>
        <v>4600</v>
      </c>
      <c r="D29" s="9">
        <v>63.744999999999997</v>
      </c>
      <c r="E29" s="9">
        <v>58.917999999999999</v>
      </c>
    </row>
    <row r="30" spans="3:14" ht="18.25" x14ac:dyDescent="0.85">
      <c r="C30">
        <f t="shared" si="0"/>
        <v>4700</v>
      </c>
      <c r="D30" s="9">
        <v>63.823</v>
      </c>
      <c r="E30" s="9">
        <v>59.043999999999997</v>
      </c>
    </row>
    <row r="31" spans="3:14" ht="18.25" x14ac:dyDescent="0.85">
      <c r="C31">
        <f>C30+100</f>
        <v>4800</v>
      </c>
      <c r="D31" s="9">
        <v>63.893000000000001</v>
      </c>
      <c r="E31" s="9">
        <v>59.164000000000001</v>
      </c>
    </row>
    <row r="32" spans="3:14" ht="18.25" x14ac:dyDescent="0.85">
      <c r="C32">
        <f t="shared" si="0"/>
        <v>4900</v>
      </c>
      <c r="D32" s="9">
        <v>63.968000000000004</v>
      </c>
      <c r="E32" s="9">
        <v>59.274999999999999</v>
      </c>
    </row>
    <row r="33" spans="3:5" ht="18.25" x14ac:dyDescent="0.85">
      <c r="C33">
        <f t="shared" si="0"/>
        <v>5000</v>
      </c>
      <c r="D33" s="9">
        <v>64.046000000000006</v>
      </c>
      <c r="E33" s="9">
        <v>59.39</v>
      </c>
    </row>
    <row r="34" spans="3:5" ht="18.25" x14ac:dyDescent="0.85">
      <c r="C34">
        <f t="shared" si="0"/>
        <v>5100</v>
      </c>
      <c r="D34" s="9">
        <v>64.128</v>
      </c>
      <c r="E34" s="9">
        <v>59.509</v>
      </c>
    </row>
    <row r="35" spans="3:5" ht="18.25" x14ac:dyDescent="0.85">
      <c r="C35">
        <f t="shared" si="0"/>
        <v>5200</v>
      </c>
      <c r="D35" s="9">
        <v>64.22</v>
      </c>
      <c r="E35" s="9">
        <v>59.628</v>
      </c>
    </row>
    <row r="36" spans="3:5" ht="18.25" x14ac:dyDescent="0.85">
      <c r="C36">
        <f t="shared" si="0"/>
        <v>5300</v>
      </c>
      <c r="D36" s="9">
        <v>64.311999999999998</v>
      </c>
      <c r="E36" s="9">
        <v>59.746000000000002</v>
      </c>
    </row>
  </sheetData>
  <phoneticPr fontId="7" type="noConversion"/>
  <hyperlinks>
    <hyperlink ref="D21" r:id="rId1" xr:uid="{1E03E1F4-9556-4EB1-97AC-2EF568EA2ACC}"/>
    <hyperlink ref="H21" r:id="rId2" xr:uid="{4892F76A-D494-4893-8580-0FAB57646F66}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73D7F-F8FC-47A2-95F7-F36211C72531}">
  <dimension ref="A1:H26"/>
  <sheetViews>
    <sheetView workbookViewId="0">
      <selection activeCell="Q10" sqref="Q10"/>
    </sheetView>
  </sheetViews>
  <sheetFormatPr defaultRowHeight="14.75" x14ac:dyDescent="0.75"/>
  <sheetData>
    <row r="1" spans="1:8" x14ac:dyDescent="0.75">
      <c r="D1" s="5" t="s">
        <v>73</v>
      </c>
    </row>
    <row r="3" spans="1:8" x14ac:dyDescent="0.75">
      <c r="D3" s="12" t="s">
        <v>74</v>
      </c>
    </row>
    <row r="4" spans="1:8" x14ac:dyDescent="0.75">
      <c r="D4" t="s">
        <v>75</v>
      </c>
      <c r="E4" s="18" t="s">
        <v>88</v>
      </c>
    </row>
    <row r="5" spans="1:8" x14ac:dyDescent="0.75">
      <c r="D5" t="s">
        <v>89</v>
      </c>
      <c r="E5" s="18" t="s">
        <v>90</v>
      </c>
    </row>
    <row r="6" spans="1:8" x14ac:dyDescent="0.75">
      <c r="A6" s="1" t="s">
        <v>99</v>
      </c>
      <c r="B6">
        <v>1</v>
      </c>
      <c r="D6" t="s">
        <v>91</v>
      </c>
      <c r="E6" s="18" t="s">
        <v>92</v>
      </c>
    </row>
    <row r="7" spans="1:8" ht="18.25" x14ac:dyDescent="0.75">
      <c r="A7" s="15" t="s">
        <v>27</v>
      </c>
      <c r="B7">
        <v>5140.7</v>
      </c>
      <c r="D7" t="s">
        <v>93</v>
      </c>
      <c r="E7" s="5" t="s">
        <v>94</v>
      </c>
    </row>
    <row r="8" spans="1:8" x14ac:dyDescent="0.75">
      <c r="E8" s="19" t="s">
        <v>95</v>
      </c>
    </row>
    <row r="9" spans="1:8" x14ac:dyDescent="0.75">
      <c r="E9" s="19" t="s">
        <v>96</v>
      </c>
    </row>
    <row r="10" spans="1:8" x14ac:dyDescent="0.75">
      <c r="E10" s="19" t="s">
        <v>97</v>
      </c>
    </row>
    <row r="11" spans="1:8" x14ac:dyDescent="0.75">
      <c r="E11" s="19" t="s">
        <v>98</v>
      </c>
      <c r="H11" s="11" t="s">
        <v>102</v>
      </c>
    </row>
    <row r="13" spans="1:8" ht="18.5" x14ac:dyDescent="0.9">
      <c r="D13" s="13" t="s">
        <v>76</v>
      </c>
      <c r="E13" s="14"/>
      <c r="F13" s="14"/>
      <c r="G13" s="14"/>
    </row>
    <row r="14" spans="1:8" ht="18.5" x14ac:dyDescent="0.9">
      <c r="D14" s="15" t="s">
        <v>78</v>
      </c>
      <c r="E14" s="14"/>
      <c r="F14" s="14"/>
      <c r="G14" s="14"/>
    </row>
    <row r="15" spans="1:8" ht="18.5" x14ac:dyDescent="0.9">
      <c r="D15" s="16"/>
      <c r="E15" s="14"/>
      <c r="F15" s="14"/>
      <c r="G15" s="14"/>
    </row>
    <row r="16" spans="1:8" ht="18.5" x14ac:dyDescent="0.9">
      <c r="D16" s="13" t="s">
        <v>77</v>
      </c>
      <c r="E16" s="14"/>
      <c r="F16" s="14"/>
      <c r="G16" s="14"/>
    </row>
    <row r="17" spans="4:7" ht="18.5" x14ac:dyDescent="0.9">
      <c r="D17" s="15" t="s">
        <v>79</v>
      </c>
      <c r="E17" s="14"/>
      <c r="F17" s="14"/>
      <c r="G17" s="14"/>
    </row>
    <row r="18" spans="4:7" ht="18.5" x14ac:dyDescent="0.9">
      <c r="D18" s="15" t="s">
        <v>80</v>
      </c>
      <c r="E18" s="14"/>
      <c r="F18" s="14"/>
      <c r="G18" s="14"/>
    </row>
    <row r="19" spans="4:7" ht="18.5" x14ac:dyDescent="0.9">
      <c r="D19" s="16"/>
      <c r="E19" s="14"/>
      <c r="F19" s="14"/>
      <c r="G19" s="14"/>
    </row>
    <row r="20" spans="4:7" ht="18.5" x14ac:dyDescent="0.9">
      <c r="D20" s="15" t="s">
        <v>81</v>
      </c>
      <c r="E20" s="14"/>
      <c r="F20" s="14"/>
      <c r="G20" s="14"/>
    </row>
    <row r="21" spans="4:7" ht="18.5" x14ac:dyDescent="0.9">
      <c r="D21" s="15" t="s">
        <v>82</v>
      </c>
      <c r="E21" s="14"/>
      <c r="F21" s="14"/>
      <c r="G21" s="14"/>
    </row>
    <row r="22" spans="4:7" ht="18.5" x14ac:dyDescent="0.9">
      <c r="D22" s="17" t="s">
        <v>83</v>
      </c>
      <c r="E22" s="14"/>
      <c r="F22" s="14"/>
      <c r="G22" s="14"/>
    </row>
    <row r="23" spans="4:7" ht="18.5" x14ac:dyDescent="0.9">
      <c r="D23" s="15" t="s">
        <v>87</v>
      </c>
      <c r="E23" s="14"/>
      <c r="F23" s="14"/>
      <c r="G23" s="14"/>
    </row>
    <row r="24" spans="4:7" ht="18.5" x14ac:dyDescent="0.9">
      <c r="D24" s="15" t="s">
        <v>86</v>
      </c>
      <c r="E24" s="14"/>
      <c r="F24" s="14"/>
      <c r="G24" s="14"/>
    </row>
    <row r="25" spans="4:7" ht="18.5" x14ac:dyDescent="0.9">
      <c r="D25" s="15" t="s">
        <v>84</v>
      </c>
      <c r="E25" s="14"/>
      <c r="F25" s="14"/>
      <c r="G25" s="14"/>
    </row>
    <row r="26" spans="4:7" ht="18.5" x14ac:dyDescent="0.9">
      <c r="D26" s="15" t="s">
        <v>85</v>
      </c>
      <c r="E26" s="14"/>
      <c r="F26" s="14"/>
      <c r="G26" s="14"/>
    </row>
  </sheetData>
  <hyperlinks>
    <hyperlink ref="D3" r:id="rId1" display="https://www.anaconda.com/download/" xr:uid="{B1FC42D6-1011-4268-A91B-F4042C5E236A}"/>
    <hyperlink ref="H11" r:id="rId2" xr:uid="{DCAEE9D2-B5BD-4CF4-8EFC-C0F9645FDD3A}"/>
  </hyperlinks>
  <pageMargins left="0.7" right="0.7" top="0.75" bottom="0.75" header="0.3" footer="0.3"/>
  <pageSetup paperSize="9" orientation="portrait" verticalDpi="0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D9651-A24F-437C-B789-436A638B42DA}">
  <dimension ref="A1:H64"/>
  <sheetViews>
    <sheetView topLeftCell="A47" workbookViewId="0">
      <selection activeCell="E55" sqref="E55"/>
    </sheetView>
  </sheetViews>
  <sheetFormatPr defaultRowHeight="14.75" x14ac:dyDescent="0.75"/>
  <sheetData>
    <row r="1" spans="1:8" x14ac:dyDescent="0.75">
      <c r="A1" t="s">
        <v>44</v>
      </c>
      <c r="B1" t="s">
        <v>45</v>
      </c>
      <c r="C1" s="11" t="s">
        <v>43</v>
      </c>
    </row>
    <row r="2" spans="1:8" x14ac:dyDescent="0.75">
      <c r="A2" t="s">
        <v>46</v>
      </c>
      <c r="B2" t="s">
        <v>41</v>
      </c>
      <c r="C2" t="s">
        <v>47</v>
      </c>
      <c r="D2" t="s">
        <v>48</v>
      </c>
      <c r="E2" t="s">
        <v>49</v>
      </c>
      <c r="F2" t="s">
        <v>50</v>
      </c>
      <c r="G2" t="s">
        <v>51</v>
      </c>
      <c r="H2" t="s">
        <v>52</v>
      </c>
    </row>
    <row r="3" spans="1:8" x14ac:dyDescent="0.75">
      <c r="A3">
        <v>0</v>
      </c>
      <c r="B3">
        <v>0</v>
      </c>
      <c r="C3">
        <v>0</v>
      </c>
      <c r="D3" t="s">
        <v>53</v>
      </c>
      <c r="E3">
        <v>-9.9039999999999999</v>
      </c>
      <c r="F3">
        <v>-238.92099999999999</v>
      </c>
      <c r="G3">
        <v>-238.92099999999999</v>
      </c>
      <c r="H3" t="s">
        <v>53</v>
      </c>
    </row>
    <row r="4" spans="1:8" x14ac:dyDescent="0.75">
      <c r="A4">
        <v>100</v>
      </c>
      <c r="B4">
        <v>33.298999999999999</v>
      </c>
      <c r="C4">
        <v>152.38800000000001</v>
      </c>
      <c r="D4">
        <v>218.53399999999999</v>
      </c>
      <c r="E4">
        <v>-6.6150000000000002</v>
      </c>
      <c r="F4">
        <v>-240.083</v>
      </c>
      <c r="G4">
        <v>-236.584</v>
      </c>
      <c r="H4">
        <v>123.57899999999999</v>
      </c>
    </row>
    <row r="5" spans="1:8" x14ac:dyDescent="0.75">
      <c r="A5">
        <v>200</v>
      </c>
      <c r="B5">
        <v>33.348999999999997</v>
      </c>
      <c r="C5">
        <v>175.48500000000001</v>
      </c>
      <c r="D5">
        <v>191.89599999999999</v>
      </c>
      <c r="E5">
        <v>-3.282</v>
      </c>
      <c r="F5">
        <v>-240.9</v>
      </c>
      <c r="G5">
        <v>-232.76599999999999</v>
      </c>
      <c r="H5">
        <v>60.792000000000002</v>
      </c>
    </row>
    <row r="6" spans="1:8" x14ac:dyDescent="0.75">
      <c r="A6">
        <v>298.14999999999998</v>
      </c>
      <c r="B6">
        <v>33.590000000000003</v>
      </c>
      <c r="C6">
        <v>188.834</v>
      </c>
      <c r="D6">
        <v>188.834</v>
      </c>
      <c r="E6">
        <v>0</v>
      </c>
      <c r="F6">
        <v>-241.82599999999999</v>
      </c>
      <c r="G6">
        <v>-228.58199999999999</v>
      </c>
      <c r="H6">
        <v>40.046999999999997</v>
      </c>
    </row>
    <row r="7" spans="1:8" x14ac:dyDescent="0.75">
      <c r="A7">
        <v>300</v>
      </c>
      <c r="B7">
        <v>33.595999999999997</v>
      </c>
      <c r="C7">
        <v>189.042</v>
      </c>
      <c r="D7">
        <v>188.83500000000001</v>
      </c>
      <c r="E7">
        <v>6.2E-2</v>
      </c>
      <c r="F7">
        <v>-241.84399999999999</v>
      </c>
      <c r="G7">
        <v>-228.5</v>
      </c>
      <c r="H7">
        <v>39.784999999999997</v>
      </c>
    </row>
    <row r="8" spans="1:8" x14ac:dyDescent="0.75">
      <c r="A8">
        <v>400</v>
      </c>
      <c r="B8">
        <v>34.262</v>
      </c>
      <c r="C8">
        <v>198.78800000000001</v>
      </c>
      <c r="D8">
        <v>190.15899999999999</v>
      </c>
      <c r="E8">
        <v>3.452</v>
      </c>
      <c r="F8">
        <v>-242.846</v>
      </c>
      <c r="G8">
        <v>-223.90100000000001</v>
      </c>
      <c r="H8">
        <v>29.238</v>
      </c>
    </row>
    <row r="9" spans="1:8" x14ac:dyDescent="0.75">
      <c r="A9">
        <v>500</v>
      </c>
      <c r="B9">
        <v>35.225999999999999</v>
      </c>
      <c r="C9">
        <v>206.53399999999999</v>
      </c>
      <c r="D9">
        <v>192.685</v>
      </c>
      <c r="E9">
        <v>6.9249999999999998</v>
      </c>
      <c r="F9">
        <v>-243.82599999999999</v>
      </c>
      <c r="G9">
        <v>-219.05099999999999</v>
      </c>
      <c r="H9">
        <v>22.884</v>
      </c>
    </row>
    <row r="10" spans="1:8" x14ac:dyDescent="0.75">
      <c r="A10">
        <v>600</v>
      </c>
      <c r="B10">
        <v>36.325000000000003</v>
      </c>
      <c r="C10">
        <v>213.05199999999999</v>
      </c>
      <c r="D10">
        <v>195.55</v>
      </c>
      <c r="E10">
        <v>10.500999999999999</v>
      </c>
      <c r="F10">
        <v>-244.75800000000001</v>
      </c>
      <c r="G10">
        <v>-214.00700000000001</v>
      </c>
      <c r="H10">
        <v>18.631</v>
      </c>
    </row>
    <row r="11" spans="1:8" x14ac:dyDescent="0.75">
      <c r="A11">
        <v>700</v>
      </c>
      <c r="B11">
        <v>37.494999999999997</v>
      </c>
      <c r="C11">
        <v>218.739</v>
      </c>
      <c r="D11">
        <v>198.465</v>
      </c>
      <c r="E11">
        <v>14.192</v>
      </c>
      <c r="F11">
        <v>-245.63200000000001</v>
      </c>
      <c r="G11">
        <v>-208.81200000000001</v>
      </c>
      <c r="H11">
        <v>15.582000000000001</v>
      </c>
    </row>
    <row r="12" spans="1:8" x14ac:dyDescent="0.75">
      <c r="A12">
        <v>800</v>
      </c>
      <c r="B12">
        <v>38.720999999999997</v>
      </c>
      <c r="C12">
        <v>223.82499999999999</v>
      </c>
      <c r="D12">
        <v>201.322</v>
      </c>
      <c r="E12">
        <v>18.001999999999999</v>
      </c>
      <c r="F12">
        <v>-246.44300000000001</v>
      </c>
      <c r="G12">
        <v>-203.49600000000001</v>
      </c>
      <c r="H12">
        <v>13.287000000000001</v>
      </c>
    </row>
    <row r="13" spans="1:8" x14ac:dyDescent="0.75">
      <c r="A13">
        <v>900</v>
      </c>
      <c r="B13">
        <v>39.987000000000002</v>
      </c>
      <c r="C13">
        <v>228.459</v>
      </c>
      <c r="D13">
        <v>204.084</v>
      </c>
      <c r="E13">
        <v>21.937999999999999</v>
      </c>
      <c r="F13">
        <v>-247.185</v>
      </c>
      <c r="G13">
        <v>-198.083</v>
      </c>
      <c r="H13">
        <v>11.496</v>
      </c>
    </row>
    <row r="14" spans="1:8" x14ac:dyDescent="0.75">
      <c r="A14">
        <v>1000</v>
      </c>
      <c r="B14">
        <v>41.268000000000001</v>
      </c>
      <c r="C14">
        <v>232.738</v>
      </c>
      <c r="D14">
        <v>206.738</v>
      </c>
      <c r="E14">
        <v>26</v>
      </c>
      <c r="F14">
        <v>-247.857</v>
      </c>
      <c r="G14">
        <v>-192.59</v>
      </c>
      <c r="H14">
        <v>10.06</v>
      </c>
    </row>
    <row r="15" spans="1:8" x14ac:dyDescent="0.75">
      <c r="A15">
        <v>1100</v>
      </c>
      <c r="B15">
        <v>42.536000000000001</v>
      </c>
      <c r="C15">
        <v>236.73099999999999</v>
      </c>
      <c r="D15">
        <v>209.285</v>
      </c>
      <c r="E15">
        <v>30.190999999999999</v>
      </c>
      <c r="F15">
        <v>-248.46</v>
      </c>
      <c r="G15">
        <v>-187.03299999999999</v>
      </c>
      <c r="H15">
        <v>8.8810000000000002</v>
      </c>
    </row>
    <row r="16" spans="1:8" x14ac:dyDescent="0.75">
      <c r="A16">
        <v>1200</v>
      </c>
      <c r="B16">
        <v>43.768000000000001</v>
      </c>
      <c r="C16">
        <v>240.48500000000001</v>
      </c>
      <c r="D16">
        <v>211.73</v>
      </c>
      <c r="E16">
        <v>34.506</v>
      </c>
      <c r="F16">
        <v>-248.99700000000001</v>
      </c>
      <c r="G16">
        <v>-181.42500000000001</v>
      </c>
      <c r="H16">
        <v>7.8970000000000002</v>
      </c>
    </row>
    <row r="17" spans="1:8" x14ac:dyDescent="0.75">
      <c r="A17">
        <v>1300</v>
      </c>
      <c r="B17">
        <v>44.945</v>
      </c>
      <c r="C17">
        <v>244.035</v>
      </c>
      <c r="D17">
        <v>214.08</v>
      </c>
      <c r="E17">
        <v>38.942</v>
      </c>
      <c r="F17">
        <v>-249.47300000000001</v>
      </c>
      <c r="G17">
        <v>-175.774</v>
      </c>
      <c r="H17">
        <v>7.0629999999999997</v>
      </c>
    </row>
    <row r="18" spans="1:8" x14ac:dyDescent="0.75">
      <c r="A18">
        <v>1400</v>
      </c>
      <c r="B18">
        <v>46.054000000000002</v>
      </c>
      <c r="C18">
        <v>247.40700000000001</v>
      </c>
      <c r="D18">
        <v>216.34100000000001</v>
      </c>
      <c r="E18">
        <v>43.493000000000002</v>
      </c>
      <c r="F18">
        <v>-249.89400000000001</v>
      </c>
      <c r="G18">
        <v>-170.089</v>
      </c>
      <c r="H18">
        <v>6.3460000000000001</v>
      </c>
    </row>
    <row r="19" spans="1:8" x14ac:dyDescent="0.75">
      <c r="A19">
        <v>1500</v>
      </c>
      <c r="B19">
        <v>47.09</v>
      </c>
      <c r="C19">
        <v>250.62</v>
      </c>
      <c r="D19">
        <v>218.52</v>
      </c>
      <c r="E19">
        <v>48.151000000000003</v>
      </c>
      <c r="F19">
        <v>-250.26499999999999</v>
      </c>
      <c r="G19">
        <v>-164.376</v>
      </c>
      <c r="H19">
        <v>5.7240000000000002</v>
      </c>
    </row>
    <row r="20" spans="1:8" x14ac:dyDescent="0.75">
      <c r="A20">
        <v>1600</v>
      </c>
      <c r="B20">
        <v>48.05</v>
      </c>
      <c r="C20">
        <v>253.69</v>
      </c>
      <c r="D20">
        <v>220.62299999999999</v>
      </c>
      <c r="E20">
        <v>52.908000000000001</v>
      </c>
      <c r="F20">
        <v>-250.59200000000001</v>
      </c>
      <c r="G20">
        <v>-158.63900000000001</v>
      </c>
      <c r="H20">
        <v>5.1790000000000003</v>
      </c>
    </row>
    <row r="21" spans="1:8" x14ac:dyDescent="0.75">
      <c r="A21">
        <v>1700</v>
      </c>
      <c r="B21">
        <v>48.935000000000002</v>
      </c>
      <c r="C21">
        <v>256.63</v>
      </c>
      <c r="D21">
        <v>222.655</v>
      </c>
      <c r="E21">
        <v>57.758000000000003</v>
      </c>
      <c r="F21">
        <v>-250.881</v>
      </c>
      <c r="G21">
        <v>-152.88300000000001</v>
      </c>
      <c r="H21">
        <v>4.6980000000000004</v>
      </c>
    </row>
    <row r="22" spans="1:8" x14ac:dyDescent="0.75">
      <c r="A22">
        <v>1800</v>
      </c>
      <c r="B22">
        <v>49.749000000000002</v>
      </c>
      <c r="C22">
        <v>259.45100000000002</v>
      </c>
      <c r="D22">
        <v>224.62100000000001</v>
      </c>
      <c r="E22">
        <v>62.692999999999998</v>
      </c>
      <c r="F22">
        <v>-251.13800000000001</v>
      </c>
      <c r="G22">
        <v>-147.11099999999999</v>
      </c>
      <c r="H22">
        <v>4.2690000000000001</v>
      </c>
    </row>
    <row r="23" spans="1:8" x14ac:dyDescent="0.75">
      <c r="A23">
        <v>1900</v>
      </c>
      <c r="B23">
        <v>50.496000000000002</v>
      </c>
      <c r="C23">
        <v>262.161</v>
      </c>
      <c r="D23">
        <v>226.52600000000001</v>
      </c>
      <c r="E23">
        <v>67.706000000000003</v>
      </c>
      <c r="F23">
        <v>-251.36799999999999</v>
      </c>
      <c r="G23">
        <v>-141.32499999999999</v>
      </c>
      <c r="H23">
        <v>3.8849999999999998</v>
      </c>
    </row>
    <row r="24" spans="1:8" x14ac:dyDescent="0.75">
      <c r="A24">
        <v>2000</v>
      </c>
      <c r="B24">
        <v>51.18</v>
      </c>
      <c r="C24">
        <v>264.76900000000001</v>
      </c>
      <c r="D24">
        <v>228.374</v>
      </c>
      <c r="E24">
        <v>72.790000000000006</v>
      </c>
      <c r="F24">
        <v>-251.57499999999999</v>
      </c>
      <c r="G24">
        <v>-135.52799999999999</v>
      </c>
      <c r="H24">
        <v>3.54</v>
      </c>
    </row>
    <row r="25" spans="1:8" x14ac:dyDescent="0.75">
      <c r="A25">
        <v>2100</v>
      </c>
      <c r="B25">
        <v>51.823</v>
      </c>
      <c r="C25">
        <v>267.28199999999998</v>
      </c>
      <c r="D25">
        <v>230.167</v>
      </c>
      <c r="E25">
        <v>77.941000000000003</v>
      </c>
      <c r="F25">
        <v>-251.762</v>
      </c>
      <c r="G25">
        <v>-129.721</v>
      </c>
      <c r="H25">
        <v>3.2269999999999999</v>
      </c>
    </row>
    <row r="26" spans="1:8" x14ac:dyDescent="0.75">
      <c r="A26">
        <v>2200</v>
      </c>
      <c r="B26">
        <v>52.408000000000001</v>
      </c>
      <c r="C26">
        <v>269.70600000000002</v>
      </c>
      <c r="D26">
        <v>231.90899999999999</v>
      </c>
      <c r="E26">
        <v>83.153000000000006</v>
      </c>
      <c r="F26">
        <v>-251.934</v>
      </c>
      <c r="G26">
        <v>-123.905</v>
      </c>
      <c r="H26">
        <v>2.9420000000000002</v>
      </c>
    </row>
    <row r="27" spans="1:8" x14ac:dyDescent="0.75">
      <c r="A27">
        <v>2300</v>
      </c>
      <c r="B27">
        <v>52.947000000000003</v>
      </c>
      <c r="C27">
        <v>272.048</v>
      </c>
      <c r="D27">
        <v>233.60400000000001</v>
      </c>
      <c r="E27">
        <v>88.421000000000006</v>
      </c>
      <c r="F27">
        <v>-252.09200000000001</v>
      </c>
      <c r="G27">
        <v>-118.08199999999999</v>
      </c>
      <c r="H27">
        <v>2.6819999999999999</v>
      </c>
    </row>
    <row r="28" spans="1:8" x14ac:dyDescent="0.75">
      <c r="A28">
        <v>2400</v>
      </c>
      <c r="B28">
        <v>53.444000000000003</v>
      </c>
      <c r="C28">
        <v>274.31200000000001</v>
      </c>
      <c r="D28">
        <v>235.25299999999999</v>
      </c>
      <c r="E28">
        <v>93.741</v>
      </c>
      <c r="F28">
        <v>-252.239</v>
      </c>
      <c r="G28">
        <v>-112.252</v>
      </c>
      <c r="H28">
        <v>2.4430000000000001</v>
      </c>
    </row>
    <row r="29" spans="1:8" x14ac:dyDescent="0.75">
      <c r="A29">
        <v>2500</v>
      </c>
      <c r="B29">
        <v>53.904000000000003</v>
      </c>
      <c r="C29">
        <v>276.50299999999999</v>
      </c>
      <c r="D29">
        <v>236.86</v>
      </c>
      <c r="E29">
        <v>99.108000000000004</v>
      </c>
      <c r="F29">
        <v>-252.37899999999999</v>
      </c>
      <c r="G29">
        <v>-106.416</v>
      </c>
      <c r="H29">
        <v>2.2229999999999999</v>
      </c>
    </row>
    <row r="30" spans="1:8" x14ac:dyDescent="0.75">
      <c r="A30">
        <v>2600</v>
      </c>
      <c r="B30">
        <v>54.329000000000001</v>
      </c>
      <c r="C30">
        <v>278.625</v>
      </c>
      <c r="D30">
        <v>238.42500000000001</v>
      </c>
      <c r="E30">
        <v>104.52</v>
      </c>
      <c r="F30">
        <v>-252.51300000000001</v>
      </c>
      <c r="G30">
        <v>-100.575</v>
      </c>
      <c r="H30">
        <v>2.0209999999999999</v>
      </c>
    </row>
    <row r="31" spans="1:8" x14ac:dyDescent="0.75">
      <c r="A31">
        <v>2700</v>
      </c>
      <c r="B31">
        <v>54.722999999999999</v>
      </c>
      <c r="C31">
        <v>280.68299999999999</v>
      </c>
      <c r="D31">
        <v>239.952</v>
      </c>
      <c r="E31">
        <v>109.973</v>
      </c>
      <c r="F31">
        <v>-252.643</v>
      </c>
      <c r="G31">
        <v>-94.728999999999999</v>
      </c>
      <c r="H31">
        <v>1.833</v>
      </c>
    </row>
    <row r="32" spans="1:8" x14ac:dyDescent="0.75">
      <c r="A32">
        <v>2800</v>
      </c>
      <c r="B32">
        <v>55.088999999999999</v>
      </c>
      <c r="C32">
        <v>282.68</v>
      </c>
      <c r="D32">
        <v>241.44300000000001</v>
      </c>
      <c r="E32">
        <v>115.464</v>
      </c>
      <c r="F32">
        <v>-252.77099999999999</v>
      </c>
      <c r="G32">
        <v>-88.878</v>
      </c>
      <c r="H32">
        <v>1.6579999999999999</v>
      </c>
    </row>
    <row r="33" spans="1:8" x14ac:dyDescent="0.75">
      <c r="A33">
        <v>2900</v>
      </c>
      <c r="B33">
        <v>55.43</v>
      </c>
      <c r="C33">
        <v>284.61900000000003</v>
      </c>
      <c r="D33">
        <v>242.899</v>
      </c>
      <c r="E33">
        <v>120.99</v>
      </c>
      <c r="F33">
        <v>-252.89699999999999</v>
      </c>
      <c r="G33">
        <v>-83.022999999999996</v>
      </c>
      <c r="H33">
        <v>1.4950000000000001</v>
      </c>
    </row>
    <row r="34" spans="1:8" x14ac:dyDescent="0.75">
      <c r="A34">
        <v>3000</v>
      </c>
      <c r="B34">
        <v>55.747999999999998</v>
      </c>
      <c r="C34">
        <v>286.50400000000002</v>
      </c>
      <c r="D34">
        <v>244.321</v>
      </c>
      <c r="E34">
        <v>126.54900000000001</v>
      </c>
      <c r="F34">
        <v>-253.024</v>
      </c>
      <c r="G34">
        <v>-77.162999999999997</v>
      </c>
      <c r="H34">
        <v>1.3440000000000001</v>
      </c>
    </row>
    <row r="35" spans="1:8" x14ac:dyDescent="0.75">
      <c r="A35">
        <v>3100</v>
      </c>
      <c r="B35">
        <v>56.043999999999997</v>
      </c>
      <c r="C35">
        <v>288.33699999999999</v>
      </c>
      <c r="D35">
        <v>245.71100000000001</v>
      </c>
      <c r="E35">
        <v>132.13900000000001</v>
      </c>
      <c r="F35">
        <v>-253.15199999999999</v>
      </c>
      <c r="G35">
        <v>-71.298000000000002</v>
      </c>
      <c r="H35">
        <v>1.2010000000000001</v>
      </c>
    </row>
    <row r="36" spans="1:8" x14ac:dyDescent="0.75">
      <c r="A36">
        <v>3200</v>
      </c>
      <c r="B36">
        <v>56.323</v>
      </c>
      <c r="C36">
        <v>290.12</v>
      </c>
      <c r="D36">
        <v>247.071</v>
      </c>
      <c r="E36">
        <v>137.75700000000001</v>
      </c>
      <c r="F36">
        <v>-253.28200000000001</v>
      </c>
      <c r="G36">
        <v>-65.430000000000007</v>
      </c>
      <c r="H36">
        <v>1.0680000000000001</v>
      </c>
    </row>
    <row r="37" spans="1:8" x14ac:dyDescent="0.75">
      <c r="A37">
        <v>3300</v>
      </c>
      <c r="B37">
        <v>56.582999999999998</v>
      </c>
      <c r="C37">
        <v>291.858</v>
      </c>
      <c r="D37">
        <v>248.40199999999999</v>
      </c>
      <c r="E37">
        <v>143.40299999999999</v>
      </c>
      <c r="F37">
        <v>-253.416</v>
      </c>
      <c r="G37">
        <v>-59.558</v>
      </c>
      <c r="H37">
        <v>0.94299999999999995</v>
      </c>
    </row>
    <row r="38" spans="1:8" x14ac:dyDescent="0.75">
      <c r="A38">
        <v>3400</v>
      </c>
      <c r="B38">
        <v>56.828000000000003</v>
      </c>
      <c r="C38">
        <v>293.55</v>
      </c>
      <c r="D38">
        <v>249.70500000000001</v>
      </c>
      <c r="E38">
        <v>149.07300000000001</v>
      </c>
      <c r="F38">
        <v>-253.553</v>
      </c>
      <c r="G38">
        <v>-53.680999999999997</v>
      </c>
      <c r="H38">
        <v>0.82499999999999996</v>
      </c>
    </row>
    <row r="39" spans="1:8" x14ac:dyDescent="0.75">
      <c r="A39">
        <v>3500</v>
      </c>
      <c r="B39">
        <v>57.058</v>
      </c>
      <c r="C39">
        <v>295.20100000000002</v>
      </c>
      <c r="D39">
        <v>250.982</v>
      </c>
      <c r="E39">
        <v>154.768</v>
      </c>
      <c r="F39">
        <v>-253.696</v>
      </c>
      <c r="G39">
        <v>-47.801000000000002</v>
      </c>
      <c r="H39">
        <v>0.71299999999999997</v>
      </c>
    </row>
    <row r="40" spans="1:8" x14ac:dyDescent="0.75">
      <c r="A40">
        <v>3600</v>
      </c>
      <c r="B40">
        <v>57.276000000000003</v>
      </c>
      <c r="C40">
        <v>296.81200000000001</v>
      </c>
      <c r="D40">
        <v>252.233</v>
      </c>
      <c r="E40">
        <v>160.48500000000001</v>
      </c>
      <c r="F40">
        <v>-253.84399999999999</v>
      </c>
      <c r="G40">
        <v>-41.915999999999997</v>
      </c>
      <c r="H40">
        <v>0.60799999999999998</v>
      </c>
    </row>
    <row r="41" spans="1:8" x14ac:dyDescent="0.75">
      <c r="A41">
        <v>3700</v>
      </c>
      <c r="B41">
        <v>57.48</v>
      </c>
      <c r="C41">
        <v>298.38400000000001</v>
      </c>
      <c r="D41">
        <v>253.459</v>
      </c>
      <c r="E41">
        <v>166.22200000000001</v>
      </c>
      <c r="F41">
        <v>-253.99700000000001</v>
      </c>
      <c r="G41">
        <v>-36.027000000000001</v>
      </c>
      <c r="H41">
        <v>0.50900000000000001</v>
      </c>
    </row>
    <row r="42" spans="1:8" x14ac:dyDescent="0.75">
      <c r="A42">
        <v>3800</v>
      </c>
      <c r="B42">
        <v>57.674999999999997</v>
      </c>
      <c r="C42">
        <v>299.91899999999998</v>
      </c>
      <c r="D42">
        <v>254.661</v>
      </c>
      <c r="E42">
        <v>171.98</v>
      </c>
      <c r="F42">
        <v>-254.15799999999999</v>
      </c>
      <c r="G42">
        <v>-30.132999999999999</v>
      </c>
      <c r="H42">
        <v>0.41399999999999998</v>
      </c>
    </row>
    <row r="43" spans="1:8" x14ac:dyDescent="0.75">
      <c r="A43">
        <v>3900</v>
      </c>
      <c r="B43">
        <v>57.859000000000002</v>
      </c>
      <c r="C43">
        <v>301.42</v>
      </c>
      <c r="D43">
        <v>255.84100000000001</v>
      </c>
      <c r="E43">
        <v>177.75700000000001</v>
      </c>
      <c r="F43">
        <v>-254.32599999999999</v>
      </c>
      <c r="G43">
        <v>-24.236000000000001</v>
      </c>
      <c r="H43">
        <v>0.32500000000000001</v>
      </c>
    </row>
    <row r="44" spans="1:8" x14ac:dyDescent="0.75">
      <c r="A44">
        <v>4000</v>
      </c>
      <c r="B44">
        <v>58.033000000000001</v>
      </c>
      <c r="C44">
        <v>302.887</v>
      </c>
      <c r="D44">
        <v>256.99900000000002</v>
      </c>
      <c r="E44">
        <v>183.55199999999999</v>
      </c>
      <c r="F44">
        <v>-254.501</v>
      </c>
      <c r="G44">
        <v>-18.334</v>
      </c>
      <c r="H44">
        <v>0.23899999999999999</v>
      </c>
    </row>
    <row r="45" spans="1:8" x14ac:dyDescent="0.75">
      <c r="A45">
        <v>4100</v>
      </c>
      <c r="B45">
        <v>58.198999999999998</v>
      </c>
      <c r="C45">
        <v>304.322</v>
      </c>
      <c r="D45">
        <v>258.13600000000002</v>
      </c>
      <c r="E45">
        <v>189.363</v>
      </c>
      <c r="F45">
        <v>-254.684</v>
      </c>
      <c r="G45">
        <v>-12.427</v>
      </c>
      <c r="H45">
        <v>0.158</v>
      </c>
    </row>
    <row r="46" spans="1:8" x14ac:dyDescent="0.75">
      <c r="A46">
        <v>4200</v>
      </c>
      <c r="B46">
        <v>58.356999999999999</v>
      </c>
      <c r="C46">
        <v>305.726</v>
      </c>
      <c r="D46">
        <v>259.25200000000001</v>
      </c>
      <c r="E46">
        <v>195.191</v>
      </c>
      <c r="F46">
        <v>-254.876</v>
      </c>
      <c r="G46">
        <v>-6.516</v>
      </c>
      <c r="H46">
        <v>8.1000000000000003E-2</v>
      </c>
    </row>
    <row r="47" spans="1:8" x14ac:dyDescent="0.75">
      <c r="A47">
        <v>4300</v>
      </c>
      <c r="B47">
        <v>58.506999999999998</v>
      </c>
      <c r="C47">
        <v>307.101</v>
      </c>
      <c r="D47">
        <v>260.34899999999999</v>
      </c>
      <c r="E47">
        <v>201.03399999999999</v>
      </c>
      <c r="F47">
        <v>-255.078</v>
      </c>
      <c r="G47">
        <v>-0.6</v>
      </c>
      <c r="H47">
        <v>7.0000000000000001E-3</v>
      </c>
    </row>
    <row r="48" spans="1:8" x14ac:dyDescent="0.75">
      <c r="A48">
        <v>4400</v>
      </c>
      <c r="B48">
        <v>58.65</v>
      </c>
      <c r="C48">
        <v>308.44799999999998</v>
      </c>
      <c r="D48">
        <v>261.42700000000002</v>
      </c>
      <c r="E48">
        <v>206.892</v>
      </c>
      <c r="F48">
        <v>-255.28800000000001</v>
      </c>
      <c r="G48">
        <v>5.32</v>
      </c>
      <c r="H48">
        <v>-6.3E-2</v>
      </c>
    </row>
    <row r="49" spans="1:8" x14ac:dyDescent="0.75">
      <c r="A49">
        <v>4500</v>
      </c>
      <c r="B49">
        <v>58.786999999999999</v>
      </c>
      <c r="C49">
        <v>309.767</v>
      </c>
      <c r="D49">
        <v>262.48599999999999</v>
      </c>
      <c r="E49">
        <v>212.76400000000001</v>
      </c>
      <c r="F49">
        <v>-255.50800000000001</v>
      </c>
      <c r="G49">
        <v>11.244999999999999</v>
      </c>
      <c r="H49">
        <v>-0.13100000000000001</v>
      </c>
    </row>
    <row r="50" spans="1:8" x14ac:dyDescent="0.75">
      <c r="A50">
        <v>4600</v>
      </c>
      <c r="B50">
        <v>58.917999999999999</v>
      </c>
      <c r="C50">
        <v>311.06099999999998</v>
      </c>
      <c r="D50">
        <v>263.52800000000002</v>
      </c>
      <c r="E50">
        <v>218.65</v>
      </c>
      <c r="F50">
        <v>-255.738</v>
      </c>
      <c r="G50">
        <v>17.175000000000001</v>
      </c>
      <c r="H50">
        <v>-0.19500000000000001</v>
      </c>
    </row>
    <row r="51" spans="1:8" x14ac:dyDescent="0.75">
      <c r="A51">
        <v>4700</v>
      </c>
      <c r="B51">
        <v>59.043999999999997</v>
      </c>
      <c r="C51">
        <v>312.32900000000001</v>
      </c>
      <c r="D51">
        <v>264.553</v>
      </c>
      <c r="E51">
        <v>224.548</v>
      </c>
      <c r="F51">
        <v>-255.97800000000001</v>
      </c>
      <c r="G51">
        <v>23.111000000000001</v>
      </c>
      <c r="H51">
        <v>-0.25700000000000001</v>
      </c>
    </row>
    <row r="52" spans="1:8" x14ac:dyDescent="0.75">
      <c r="A52">
        <v>4800</v>
      </c>
      <c r="B52">
        <v>59.164000000000001</v>
      </c>
      <c r="C52">
        <v>313.57400000000001</v>
      </c>
      <c r="D52">
        <v>265.56200000000001</v>
      </c>
      <c r="E52">
        <v>230.458</v>
      </c>
      <c r="F52">
        <v>-256.22899999999998</v>
      </c>
      <c r="G52">
        <v>29.052</v>
      </c>
      <c r="H52">
        <v>-0.316</v>
      </c>
    </row>
    <row r="53" spans="1:8" x14ac:dyDescent="0.75">
      <c r="A53">
        <v>4900</v>
      </c>
      <c r="B53">
        <v>59.274999999999999</v>
      </c>
      <c r="C53">
        <v>314.79500000000002</v>
      </c>
      <c r="D53">
        <v>266.55399999999997</v>
      </c>
      <c r="E53">
        <v>236.38</v>
      </c>
      <c r="F53">
        <v>-256.49099999999999</v>
      </c>
      <c r="G53">
        <v>34.997999999999998</v>
      </c>
      <c r="H53">
        <v>-0.373</v>
      </c>
    </row>
    <row r="54" spans="1:8" x14ac:dyDescent="0.75">
      <c r="A54">
        <v>5000</v>
      </c>
      <c r="B54">
        <v>59.39</v>
      </c>
      <c r="C54">
        <v>315.99299999999999</v>
      </c>
      <c r="D54">
        <v>267.53100000000001</v>
      </c>
      <c r="E54">
        <v>242.31299999999999</v>
      </c>
      <c r="F54">
        <v>-256.76299999999998</v>
      </c>
      <c r="G54">
        <v>40.948999999999998</v>
      </c>
      <c r="H54">
        <v>-0.42799999999999999</v>
      </c>
    </row>
    <row r="55" spans="1:8" x14ac:dyDescent="0.75">
      <c r="A55">
        <v>5100</v>
      </c>
      <c r="B55">
        <v>59.509</v>
      </c>
      <c r="C55">
        <v>317.17099999999999</v>
      </c>
      <c r="D55">
        <v>268.49299999999999</v>
      </c>
      <c r="E55">
        <v>248.25800000000001</v>
      </c>
      <c r="F55">
        <v>-257.04599999999999</v>
      </c>
      <c r="G55">
        <v>46.905999999999999</v>
      </c>
      <c r="H55">
        <v>-0.48</v>
      </c>
    </row>
    <row r="56" spans="1:8" x14ac:dyDescent="0.75">
      <c r="A56">
        <v>5200</v>
      </c>
      <c r="B56">
        <v>59.628</v>
      </c>
      <c r="C56">
        <v>318.327</v>
      </c>
      <c r="D56">
        <v>269.44</v>
      </c>
      <c r="E56">
        <v>254.215</v>
      </c>
      <c r="F56">
        <v>-257.33800000000002</v>
      </c>
      <c r="G56">
        <v>52.869</v>
      </c>
      <c r="H56">
        <v>-0.53100000000000003</v>
      </c>
    </row>
    <row r="57" spans="1:8" x14ac:dyDescent="0.75">
      <c r="A57">
        <v>5300</v>
      </c>
      <c r="B57">
        <v>59.746000000000002</v>
      </c>
      <c r="C57">
        <v>319.464</v>
      </c>
      <c r="D57">
        <v>270.37299999999999</v>
      </c>
      <c r="E57">
        <v>260.18400000000003</v>
      </c>
      <c r="F57">
        <v>-257.63900000000001</v>
      </c>
      <c r="G57">
        <v>58.838000000000001</v>
      </c>
      <c r="H57">
        <v>-0.57999999999999996</v>
      </c>
    </row>
    <row r="58" spans="1:8" x14ac:dyDescent="0.75">
      <c r="A58">
        <v>5400</v>
      </c>
      <c r="B58">
        <v>59.863999999999997</v>
      </c>
      <c r="C58">
        <v>320.58199999999999</v>
      </c>
      <c r="D58">
        <v>271.29300000000001</v>
      </c>
      <c r="E58">
        <v>266.16399999999999</v>
      </c>
      <c r="F58">
        <v>-257.95</v>
      </c>
      <c r="G58">
        <v>64.811000000000007</v>
      </c>
      <c r="H58">
        <v>-0.627</v>
      </c>
    </row>
    <row r="59" spans="1:8" x14ac:dyDescent="0.75">
      <c r="A59">
        <v>5500</v>
      </c>
      <c r="B59">
        <v>59.981999999999999</v>
      </c>
      <c r="C59">
        <v>321.68200000000002</v>
      </c>
      <c r="D59">
        <v>272.19900000000001</v>
      </c>
      <c r="E59">
        <v>272.15699999999998</v>
      </c>
      <c r="F59">
        <v>-258.26799999999997</v>
      </c>
      <c r="G59">
        <v>70.790999999999997</v>
      </c>
      <c r="H59">
        <v>-0.67200000000000004</v>
      </c>
    </row>
    <row r="60" spans="1:8" x14ac:dyDescent="0.75">
      <c r="A60">
        <v>5600</v>
      </c>
      <c r="B60">
        <v>60.1</v>
      </c>
      <c r="C60">
        <v>322.76400000000001</v>
      </c>
      <c r="D60">
        <v>273.09199999999998</v>
      </c>
      <c r="E60">
        <v>278.161</v>
      </c>
      <c r="F60">
        <v>-258.59500000000003</v>
      </c>
      <c r="G60">
        <v>76.777000000000001</v>
      </c>
      <c r="H60">
        <v>-0.71599999999999997</v>
      </c>
    </row>
    <row r="61" spans="1:8" x14ac:dyDescent="0.75">
      <c r="A61">
        <v>5700</v>
      </c>
      <c r="B61">
        <v>60.218000000000004</v>
      </c>
      <c r="C61">
        <v>323.82799999999997</v>
      </c>
      <c r="D61">
        <v>273.97300000000001</v>
      </c>
      <c r="E61">
        <v>284.17700000000002</v>
      </c>
      <c r="F61">
        <v>-258.93</v>
      </c>
      <c r="G61">
        <v>82.769000000000005</v>
      </c>
      <c r="H61">
        <v>-0.75800000000000001</v>
      </c>
    </row>
    <row r="62" spans="1:8" x14ac:dyDescent="0.75">
      <c r="A62">
        <v>5800</v>
      </c>
      <c r="B62">
        <v>60.335000000000001</v>
      </c>
      <c r="C62">
        <v>324.87700000000001</v>
      </c>
      <c r="D62">
        <v>274.84100000000001</v>
      </c>
      <c r="E62">
        <v>290.20400000000001</v>
      </c>
      <c r="F62">
        <v>-259.27199999999999</v>
      </c>
      <c r="G62">
        <v>88.766999999999996</v>
      </c>
      <c r="H62">
        <v>-0.79900000000000004</v>
      </c>
    </row>
    <row r="63" spans="1:8" x14ac:dyDescent="0.75">
      <c r="A63">
        <v>5900</v>
      </c>
      <c r="B63">
        <v>60.453000000000003</v>
      </c>
      <c r="C63">
        <v>325.90899999999999</v>
      </c>
      <c r="D63">
        <v>275.69799999999998</v>
      </c>
      <c r="E63">
        <v>296.24400000000003</v>
      </c>
      <c r="F63">
        <v>-259.62099999999998</v>
      </c>
      <c r="G63">
        <v>94.77</v>
      </c>
      <c r="H63">
        <v>-0.83899999999999997</v>
      </c>
    </row>
    <row r="64" spans="1:8" x14ac:dyDescent="0.75">
      <c r="A64">
        <v>6000</v>
      </c>
      <c r="B64">
        <v>60.570999999999998</v>
      </c>
      <c r="C64">
        <v>326.92599999999999</v>
      </c>
      <c r="D64">
        <v>276.54399999999998</v>
      </c>
      <c r="E64">
        <v>302.29500000000002</v>
      </c>
      <c r="F64">
        <v>-259.97699999999998</v>
      </c>
      <c r="G64">
        <v>100.78</v>
      </c>
      <c r="H64">
        <v>-0.877</v>
      </c>
    </row>
  </sheetData>
  <hyperlinks>
    <hyperlink ref="C1" r:id="rId1" xr:uid="{48FC4D50-F3A0-4B22-AB60-0E3E2129266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47DD7-F615-4065-8249-6F23E23D5486}">
  <dimension ref="A1:H66"/>
  <sheetViews>
    <sheetView topLeftCell="A44" workbookViewId="0">
      <selection activeCell="A4" sqref="A4:B66"/>
    </sheetView>
  </sheetViews>
  <sheetFormatPr defaultRowHeight="14.75" x14ac:dyDescent="0.75"/>
  <sheetData>
    <row r="1" spans="1:8" x14ac:dyDescent="0.75">
      <c r="A1" s="11" t="s">
        <v>42</v>
      </c>
    </row>
    <row r="3" spans="1:8" x14ac:dyDescent="0.75">
      <c r="A3" t="s">
        <v>54</v>
      </c>
      <c r="B3" t="s">
        <v>55</v>
      </c>
    </row>
    <row r="4" spans="1:8" x14ac:dyDescent="0.75">
      <c r="A4" t="s">
        <v>46</v>
      </c>
      <c r="B4" t="s">
        <v>41</v>
      </c>
      <c r="C4" t="s">
        <v>47</v>
      </c>
      <c r="D4" t="s">
        <v>48</v>
      </c>
      <c r="E4" t="s">
        <v>49</v>
      </c>
      <c r="F4" t="s">
        <v>50</v>
      </c>
      <c r="G4" t="s">
        <v>51</v>
      </c>
      <c r="H4" t="s">
        <v>52</v>
      </c>
    </row>
    <row r="5" spans="1:8" x14ac:dyDescent="0.75">
      <c r="A5">
        <v>0</v>
      </c>
      <c r="B5">
        <v>0</v>
      </c>
      <c r="C5">
        <v>0</v>
      </c>
      <c r="D5" t="s">
        <v>53</v>
      </c>
      <c r="E5">
        <v>-9.3640000000000008</v>
      </c>
      <c r="F5">
        <v>-393.15100000000001</v>
      </c>
      <c r="G5">
        <v>-393.15100000000001</v>
      </c>
      <c r="H5" t="s">
        <v>53</v>
      </c>
    </row>
    <row r="6" spans="1:8" x14ac:dyDescent="0.75">
      <c r="A6">
        <v>100</v>
      </c>
      <c r="B6">
        <v>29.207999999999998</v>
      </c>
      <c r="C6">
        <v>179.00899999999999</v>
      </c>
      <c r="D6">
        <v>243.56800000000001</v>
      </c>
      <c r="E6">
        <v>-6.4560000000000004</v>
      </c>
      <c r="F6">
        <v>-393.20800000000003</v>
      </c>
      <c r="G6">
        <v>-393.68299999999999</v>
      </c>
      <c r="H6">
        <v>205.63900000000001</v>
      </c>
    </row>
    <row r="7" spans="1:8" x14ac:dyDescent="0.75">
      <c r="A7">
        <v>200</v>
      </c>
      <c r="B7">
        <v>32.359000000000002</v>
      </c>
      <c r="C7">
        <v>199.97499999999999</v>
      </c>
      <c r="D7">
        <v>217.04599999999999</v>
      </c>
      <c r="E7">
        <v>-3.4140000000000001</v>
      </c>
      <c r="F7">
        <v>-393.404</v>
      </c>
      <c r="G7">
        <v>-394.08499999999998</v>
      </c>
      <c r="H7">
        <v>102.92400000000001</v>
      </c>
    </row>
    <row r="8" spans="1:8" x14ac:dyDescent="0.75">
      <c r="A8">
        <v>298.14999999999998</v>
      </c>
      <c r="B8">
        <v>37.128999999999998</v>
      </c>
      <c r="C8">
        <v>213.79499999999999</v>
      </c>
      <c r="D8">
        <v>213.79499999999999</v>
      </c>
      <c r="E8">
        <v>0</v>
      </c>
      <c r="F8">
        <v>-393.52199999999999</v>
      </c>
      <c r="G8">
        <v>-394.38900000000001</v>
      </c>
      <c r="H8">
        <v>69.094999999999999</v>
      </c>
    </row>
    <row r="9" spans="1:8" x14ac:dyDescent="0.75">
      <c r="A9">
        <v>300</v>
      </c>
      <c r="B9">
        <v>37.220999999999997</v>
      </c>
      <c r="C9">
        <v>214.02500000000001</v>
      </c>
      <c r="D9">
        <v>213.79499999999999</v>
      </c>
      <c r="E9">
        <v>6.9000000000000006E-2</v>
      </c>
      <c r="F9">
        <v>-393.52300000000002</v>
      </c>
      <c r="G9">
        <v>-394.39400000000001</v>
      </c>
      <c r="H9">
        <v>68.67</v>
      </c>
    </row>
    <row r="10" spans="1:8" x14ac:dyDescent="0.75">
      <c r="A10">
        <v>400</v>
      </c>
      <c r="B10">
        <v>41.325000000000003</v>
      </c>
      <c r="C10">
        <v>225.31399999999999</v>
      </c>
      <c r="D10">
        <v>215.30699999999999</v>
      </c>
      <c r="E10">
        <v>4.0030000000000001</v>
      </c>
      <c r="F10">
        <v>-393.58300000000003</v>
      </c>
      <c r="G10">
        <v>-394.67500000000001</v>
      </c>
      <c r="H10">
        <v>51.539000000000001</v>
      </c>
    </row>
    <row r="11" spans="1:8" x14ac:dyDescent="0.75">
      <c r="A11">
        <v>500</v>
      </c>
      <c r="B11">
        <v>44.627000000000002</v>
      </c>
      <c r="C11">
        <v>234.90100000000001</v>
      </c>
      <c r="D11">
        <v>218.29</v>
      </c>
      <c r="E11">
        <v>8.3049999999999997</v>
      </c>
      <c r="F11">
        <v>-393.666</v>
      </c>
      <c r="G11">
        <v>-394.93900000000002</v>
      </c>
      <c r="H11">
        <v>41.259</v>
      </c>
    </row>
    <row r="12" spans="1:8" x14ac:dyDescent="0.75">
      <c r="A12">
        <v>600</v>
      </c>
      <c r="B12">
        <v>47.320999999999998</v>
      </c>
      <c r="C12">
        <v>243.28299999999999</v>
      </c>
      <c r="D12">
        <v>221.77199999999999</v>
      </c>
      <c r="E12">
        <v>12.907</v>
      </c>
      <c r="F12">
        <v>-393.803</v>
      </c>
      <c r="G12">
        <v>-395.18200000000002</v>
      </c>
      <c r="H12">
        <v>34.404000000000003</v>
      </c>
    </row>
    <row r="13" spans="1:8" x14ac:dyDescent="0.75">
      <c r="A13">
        <v>700</v>
      </c>
      <c r="B13">
        <v>49.564</v>
      </c>
      <c r="C13">
        <v>250.75</v>
      </c>
      <c r="D13">
        <v>225.38800000000001</v>
      </c>
      <c r="E13">
        <v>17.754000000000001</v>
      </c>
      <c r="F13">
        <v>-393.983</v>
      </c>
      <c r="G13">
        <v>-395.39800000000002</v>
      </c>
      <c r="H13">
        <v>29.504999999999999</v>
      </c>
    </row>
    <row r="14" spans="1:8" x14ac:dyDescent="0.75">
      <c r="A14">
        <v>800</v>
      </c>
      <c r="B14">
        <v>51.433999999999997</v>
      </c>
      <c r="C14">
        <v>257.49400000000003</v>
      </c>
      <c r="D14">
        <v>228.98599999999999</v>
      </c>
      <c r="E14">
        <v>22.806000000000001</v>
      </c>
      <c r="F14">
        <v>-394.18799999999999</v>
      </c>
      <c r="G14">
        <v>-395.58600000000001</v>
      </c>
      <c r="H14">
        <v>25.829000000000001</v>
      </c>
    </row>
    <row r="15" spans="1:8" x14ac:dyDescent="0.75">
      <c r="A15">
        <v>900</v>
      </c>
      <c r="B15">
        <v>52.999000000000002</v>
      </c>
      <c r="C15">
        <v>263.64499999999998</v>
      </c>
      <c r="D15">
        <v>232.5</v>
      </c>
      <c r="E15">
        <v>28.03</v>
      </c>
      <c r="F15">
        <v>-394.40499999999997</v>
      </c>
      <c r="G15">
        <v>-395.74799999999999</v>
      </c>
      <c r="H15">
        <v>22.969000000000001</v>
      </c>
    </row>
    <row r="16" spans="1:8" x14ac:dyDescent="0.75">
      <c r="A16">
        <v>1000</v>
      </c>
      <c r="B16">
        <v>54.308</v>
      </c>
      <c r="C16">
        <v>269.29899999999998</v>
      </c>
      <c r="D16">
        <v>235.90100000000001</v>
      </c>
      <c r="E16">
        <v>33.396999999999998</v>
      </c>
      <c r="F16">
        <v>-394.62299999999999</v>
      </c>
      <c r="G16">
        <v>-395.88600000000002</v>
      </c>
      <c r="H16">
        <v>20.678999999999998</v>
      </c>
    </row>
    <row r="17" spans="1:8" x14ac:dyDescent="0.75">
      <c r="A17">
        <v>1100</v>
      </c>
      <c r="B17">
        <v>55.408999999999999</v>
      </c>
      <c r="C17">
        <v>274.52800000000002</v>
      </c>
      <c r="D17">
        <v>239.178</v>
      </c>
      <c r="E17">
        <v>38.884</v>
      </c>
      <c r="F17">
        <v>-394.83800000000002</v>
      </c>
      <c r="G17">
        <v>-396.00099999999998</v>
      </c>
      <c r="H17">
        <v>18.805</v>
      </c>
    </row>
    <row r="18" spans="1:8" x14ac:dyDescent="0.75">
      <c r="A18">
        <v>1200</v>
      </c>
      <c r="B18">
        <v>56.341999999999999</v>
      </c>
      <c r="C18">
        <v>279.39</v>
      </c>
      <c r="D18">
        <v>242.32900000000001</v>
      </c>
      <c r="E18">
        <v>44.472999999999999</v>
      </c>
      <c r="F18">
        <v>-395.05</v>
      </c>
      <c r="G18">
        <v>-396.09800000000001</v>
      </c>
      <c r="H18">
        <v>17.242000000000001</v>
      </c>
    </row>
    <row r="19" spans="1:8" x14ac:dyDescent="0.75">
      <c r="A19">
        <v>1300</v>
      </c>
      <c r="B19">
        <v>57.137</v>
      </c>
      <c r="C19">
        <v>283.93200000000002</v>
      </c>
      <c r="D19">
        <v>245.35599999999999</v>
      </c>
      <c r="E19">
        <v>50.148000000000003</v>
      </c>
      <c r="F19">
        <v>-395.25700000000001</v>
      </c>
      <c r="G19">
        <v>-396.17700000000002</v>
      </c>
      <c r="H19">
        <v>15.919</v>
      </c>
    </row>
    <row r="20" spans="1:8" x14ac:dyDescent="0.75">
      <c r="A20">
        <v>1400</v>
      </c>
      <c r="B20">
        <v>57.802</v>
      </c>
      <c r="C20">
        <v>288.19099999999997</v>
      </c>
      <c r="D20">
        <v>248.26499999999999</v>
      </c>
      <c r="E20">
        <v>55.896000000000001</v>
      </c>
      <c r="F20">
        <v>-395.46199999999999</v>
      </c>
      <c r="G20">
        <v>-396.24</v>
      </c>
      <c r="H20">
        <v>14.784000000000001</v>
      </c>
    </row>
    <row r="21" spans="1:8" x14ac:dyDescent="0.75">
      <c r="A21">
        <v>1500</v>
      </c>
      <c r="B21">
        <v>58.378999999999998</v>
      </c>
      <c r="C21">
        <v>292.19900000000001</v>
      </c>
      <c r="D21">
        <v>251.06200000000001</v>
      </c>
      <c r="E21">
        <v>61.704999999999998</v>
      </c>
      <c r="F21">
        <v>-395.66800000000001</v>
      </c>
      <c r="G21">
        <v>-396.28800000000001</v>
      </c>
      <c r="H21">
        <v>13.8</v>
      </c>
    </row>
    <row r="22" spans="1:8" x14ac:dyDescent="0.75">
      <c r="A22">
        <v>1600</v>
      </c>
      <c r="B22">
        <v>58.886000000000003</v>
      </c>
      <c r="C22">
        <v>295.983</v>
      </c>
      <c r="D22">
        <v>253.75299999999999</v>
      </c>
      <c r="E22">
        <v>67.569000000000003</v>
      </c>
      <c r="F22">
        <v>-395.87599999999998</v>
      </c>
      <c r="G22">
        <v>-396.32299999999998</v>
      </c>
      <c r="H22">
        <v>12.939</v>
      </c>
    </row>
    <row r="23" spans="1:8" x14ac:dyDescent="0.75">
      <c r="A23">
        <v>1700</v>
      </c>
      <c r="B23">
        <v>59.317</v>
      </c>
      <c r="C23">
        <v>299.56599999999997</v>
      </c>
      <c r="D23">
        <v>256.34300000000002</v>
      </c>
      <c r="E23">
        <v>73.48</v>
      </c>
      <c r="F23">
        <v>-396.09</v>
      </c>
      <c r="G23">
        <v>-396.34399999999999</v>
      </c>
      <c r="H23">
        <v>12.178000000000001</v>
      </c>
    </row>
    <row r="24" spans="1:8" x14ac:dyDescent="0.75">
      <c r="A24">
        <v>1800</v>
      </c>
      <c r="B24">
        <v>59.701000000000001</v>
      </c>
      <c r="C24">
        <v>302.96800000000002</v>
      </c>
      <c r="D24">
        <v>258.83999999999997</v>
      </c>
      <c r="E24">
        <v>79.430999999999997</v>
      </c>
      <c r="F24">
        <v>-396.31099999999998</v>
      </c>
      <c r="G24">
        <v>-396.35300000000001</v>
      </c>
      <c r="H24">
        <v>11.502000000000001</v>
      </c>
    </row>
    <row r="25" spans="1:8" x14ac:dyDescent="0.75">
      <c r="A25">
        <v>1900</v>
      </c>
      <c r="B25">
        <v>60.048999999999999</v>
      </c>
      <c r="C25">
        <v>306.20499999999998</v>
      </c>
      <c r="D25">
        <v>261.24799999999999</v>
      </c>
      <c r="E25">
        <v>85.418999999999997</v>
      </c>
      <c r="F25">
        <v>-396.54199999999997</v>
      </c>
      <c r="G25">
        <v>-396.34899999999999</v>
      </c>
      <c r="H25">
        <v>10.896000000000001</v>
      </c>
    </row>
    <row r="26" spans="1:8" x14ac:dyDescent="0.75">
      <c r="A26">
        <v>2000</v>
      </c>
      <c r="B26">
        <v>60.35</v>
      </c>
      <c r="C26">
        <v>309.29300000000001</v>
      </c>
      <c r="D26">
        <v>263.57400000000001</v>
      </c>
      <c r="E26">
        <v>91.438999999999993</v>
      </c>
      <c r="F26">
        <v>-396.78399999999999</v>
      </c>
      <c r="G26">
        <v>-396.33300000000003</v>
      </c>
      <c r="H26">
        <v>10.351000000000001</v>
      </c>
    </row>
    <row r="27" spans="1:8" x14ac:dyDescent="0.75">
      <c r="A27">
        <v>2100</v>
      </c>
      <c r="B27">
        <v>60.622</v>
      </c>
      <c r="C27">
        <v>312.24400000000003</v>
      </c>
      <c r="D27">
        <v>265.822</v>
      </c>
      <c r="E27">
        <v>97.488</v>
      </c>
      <c r="F27">
        <v>-397.03899999999999</v>
      </c>
      <c r="G27">
        <v>-396.30399999999997</v>
      </c>
      <c r="H27">
        <v>9.8580000000000005</v>
      </c>
    </row>
    <row r="28" spans="1:8" x14ac:dyDescent="0.75">
      <c r="A28">
        <v>2200</v>
      </c>
      <c r="B28">
        <v>60.865000000000002</v>
      </c>
      <c r="C28">
        <v>315.07</v>
      </c>
      <c r="D28">
        <v>267.99599999999998</v>
      </c>
      <c r="E28">
        <v>103.562</v>
      </c>
      <c r="F28">
        <v>-397.30900000000003</v>
      </c>
      <c r="G28">
        <v>-396.262</v>
      </c>
      <c r="H28">
        <v>9.4079999999999995</v>
      </c>
    </row>
    <row r="29" spans="1:8" x14ac:dyDescent="0.75">
      <c r="A29">
        <v>2300</v>
      </c>
      <c r="B29">
        <v>61.085999999999999</v>
      </c>
      <c r="C29">
        <v>317.78100000000001</v>
      </c>
      <c r="D29">
        <v>270.10199999999998</v>
      </c>
      <c r="E29">
        <v>109.66</v>
      </c>
      <c r="F29">
        <v>-397.596</v>
      </c>
      <c r="G29">
        <v>-396.209</v>
      </c>
      <c r="H29">
        <v>8.9979999999999993</v>
      </c>
    </row>
    <row r="30" spans="1:8" x14ac:dyDescent="0.75">
      <c r="A30">
        <v>2400</v>
      </c>
      <c r="B30">
        <v>61.286999999999999</v>
      </c>
      <c r="C30">
        <v>320.38499999999999</v>
      </c>
      <c r="D30">
        <v>272.14400000000001</v>
      </c>
      <c r="E30">
        <v>115.779</v>
      </c>
      <c r="F30">
        <v>-397.9</v>
      </c>
      <c r="G30">
        <v>-396.142</v>
      </c>
      <c r="H30">
        <v>8.6219999999999999</v>
      </c>
    </row>
    <row r="31" spans="1:8" x14ac:dyDescent="0.75">
      <c r="A31">
        <v>2500</v>
      </c>
      <c r="B31">
        <v>61.470999999999997</v>
      </c>
      <c r="C31">
        <v>322.89</v>
      </c>
      <c r="D31">
        <v>274.12400000000002</v>
      </c>
      <c r="E31">
        <v>121.917</v>
      </c>
      <c r="F31">
        <v>-398.22199999999998</v>
      </c>
      <c r="G31">
        <v>-396.06200000000001</v>
      </c>
      <c r="H31">
        <v>8.2750000000000004</v>
      </c>
    </row>
    <row r="32" spans="1:8" x14ac:dyDescent="0.75">
      <c r="A32">
        <v>2600</v>
      </c>
      <c r="B32">
        <v>61.646999999999998</v>
      </c>
      <c r="C32">
        <v>325.30500000000001</v>
      </c>
      <c r="D32">
        <v>276.04599999999999</v>
      </c>
      <c r="E32">
        <v>128.07300000000001</v>
      </c>
      <c r="F32">
        <v>-398.56200000000001</v>
      </c>
      <c r="G32">
        <v>-395.96899999999999</v>
      </c>
      <c r="H32">
        <v>7.9550000000000001</v>
      </c>
    </row>
    <row r="33" spans="1:8" x14ac:dyDescent="0.75">
      <c r="A33">
        <v>2700</v>
      </c>
      <c r="B33">
        <v>61.802</v>
      </c>
      <c r="C33">
        <v>327.63400000000001</v>
      </c>
      <c r="D33">
        <v>277.91399999999999</v>
      </c>
      <c r="E33">
        <v>134.24600000000001</v>
      </c>
      <c r="F33">
        <v>-398.92099999999999</v>
      </c>
      <c r="G33">
        <v>-395.86200000000002</v>
      </c>
      <c r="H33">
        <v>7.6580000000000004</v>
      </c>
    </row>
    <row r="34" spans="1:8" x14ac:dyDescent="0.75">
      <c r="A34">
        <v>2800</v>
      </c>
      <c r="B34">
        <v>61.951999999999998</v>
      </c>
      <c r="C34">
        <v>329.88499999999999</v>
      </c>
      <c r="D34">
        <v>279.73</v>
      </c>
      <c r="E34">
        <v>140.43299999999999</v>
      </c>
      <c r="F34">
        <v>-399.29899999999998</v>
      </c>
      <c r="G34">
        <v>-395.74200000000002</v>
      </c>
      <c r="H34">
        <v>7.383</v>
      </c>
    </row>
    <row r="35" spans="1:8" x14ac:dyDescent="0.75">
      <c r="A35">
        <v>2900</v>
      </c>
      <c r="B35">
        <v>62.094999999999999</v>
      </c>
      <c r="C35">
        <v>332.06099999999998</v>
      </c>
      <c r="D35">
        <v>281.49700000000001</v>
      </c>
      <c r="E35">
        <v>146.636</v>
      </c>
      <c r="F35">
        <v>-399.69499999999999</v>
      </c>
      <c r="G35">
        <v>-395.60899999999998</v>
      </c>
      <c r="H35">
        <v>7.1260000000000003</v>
      </c>
    </row>
    <row r="36" spans="1:8" x14ac:dyDescent="0.75">
      <c r="A36">
        <v>3000</v>
      </c>
      <c r="B36">
        <v>62.228999999999999</v>
      </c>
      <c r="C36">
        <v>334.16899999999998</v>
      </c>
      <c r="D36">
        <v>283.21800000000002</v>
      </c>
      <c r="E36">
        <v>152.852</v>
      </c>
      <c r="F36">
        <v>-400.11099999999999</v>
      </c>
      <c r="G36">
        <v>-395.46100000000001</v>
      </c>
      <c r="H36">
        <v>6.8860000000000001</v>
      </c>
    </row>
    <row r="37" spans="1:8" x14ac:dyDescent="0.75">
      <c r="A37">
        <v>3100</v>
      </c>
      <c r="B37">
        <v>62.347000000000001</v>
      </c>
      <c r="C37">
        <v>336.21100000000001</v>
      </c>
      <c r="D37">
        <v>284.89499999999998</v>
      </c>
      <c r="E37">
        <v>159.08099999999999</v>
      </c>
      <c r="F37">
        <v>-400.54500000000002</v>
      </c>
      <c r="G37">
        <v>-395.298</v>
      </c>
      <c r="H37">
        <v>6.6609999999999996</v>
      </c>
    </row>
    <row r="38" spans="1:8" x14ac:dyDescent="0.75">
      <c r="A38">
        <v>3200</v>
      </c>
      <c r="B38">
        <v>62.462000000000003</v>
      </c>
      <c r="C38">
        <v>338.19200000000001</v>
      </c>
      <c r="D38">
        <v>286.529</v>
      </c>
      <c r="E38">
        <v>165.321</v>
      </c>
      <c r="F38">
        <v>-400.99799999999999</v>
      </c>
      <c r="G38">
        <v>-395.12200000000001</v>
      </c>
      <c r="H38">
        <v>6.45</v>
      </c>
    </row>
    <row r="39" spans="1:8" x14ac:dyDescent="0.75">
      <c r="A39">
        <v>3300</v>
      </c>
      <c r="B39">
        <v>62.573</v>
      </c>
      <c r="C39">
        <v>340.11599999999999</v>
      </c>
      <c r="D39">
        <v>288.12400000000002</v>
      </c>
      <c r="E39">
        <v>171.57300000000001</v>
      </c>
      <c r="F39">
        <v>-401.47</v>
      </c>
      <c r="G39">
        <v>-394.93200000000002</v>
      </c>
      <c r="H39">
        <v>6.2510000000000003</v>
      </c>
    </row>
    <row r="40" spans="1:8" x14ac:dyDescent="0.75">
      <c r="A40">
        <v>3400</v>
      </c>
      <c r="B40">
        <v>62.680999999999997</v>
      </c>
      <c r="C40">
        <v>341.98599999999999</v>
      </c>
      <c r="D40">
        <v>289.68099999999998</v>
      </c>
      <c r="E40">
        <v>177.83600000000001</v>
      </c>
      <c r="F40">
        <v>-401.96</v>
      </c>
      <c r="G40">
        <v>-394.726</v>
      </c>
      <c r="H40">
        <v>6.0640000000000001</v>
      </c>
    </row>
    <row r="41" spans="1:8" x14ac:dyDescent="0.75">
      <c r="A41">
        <v>3500</v>
      </c>
      <c r="B41">
        <v>62.784999999999997</v>
      </c>
      <c r="C41">
        <v>343.80399999999997</v>
      </c>
      <c r="D41">
        <v>291.202</v>
      </c>
      <c r="E41">
        <v>184.10900000000001</v>
      </c>
      <c r="F41">
        <v>-402.46699999999998</v>
      </c>
      <c r="G41">
        <v>-394.50599999999997</v>
      </c>
      <c r="H41">
        <v>5.8879999999999999</v>
      </c>
    </row>
    <row r="42" spans="1:8" x14ac:dyDescent="0.75">
      <c r="A42">
        <v>3600</v>
      </c>
      <c r="B42">
        <v>62.884</v>
      </c>
      <c r="C42">
        <v>345.57400000000001</v>
      </c>
      <c r="D42">
        <v>292.68700000000001</v>
      </c>
      <c r="E42">
        <v>190.393</v>
      </c>
      <c r="F42">
        <v>-402.99099999999999</v>
      </c>
      <c r="G42">
        <v>-394.27100000000002</v>
      </c>
      <c r="H42">
        <v>5.7210000000000001</v>
      </c>
    </row>
    <row r="43" spans="1:8" x14ac:dyDescent="0.75">
      <c r="A43">
        <v>3700</v>
      </c>
      <c r="B43">
        <v>62.98</v>
      </c>
      <c r="C43">
        <v>347.29899999999998</v>
      </c>
      <c r="D43">
        <v>294.14</v>
      </c>
      <c r="E43">
        <v>196.68600000000001</v>
      </c>
      <c r="F43">
        <v>-403.53199999999998</v>
      </c>
      <c r="G43">
        <v>-394.02199999999999</v>
      </c>
      <c r="H43">
        <v>5.5629999999999997</v>
      </c>
    </row>
    <row r="44" spans="1:8" x14ac:dyDescent="0.75">
      <c r="A44">
        <v>3800</v>
      </c>
      <c r="B44">
        <v>63.073999999999998</v>
      </c>
      <c r="C44">
        <v>348.97899999999998</v>
      </c>
      <c r="D44">
        <v>295.56099999999998</v>
      </c>
      <c r="E44">
        <v>202.989</v>
      </c>
      <c r="F44">
        <v>-404.089</v>
      </c>
      <c r="G44">
        <v>-393.75599999999997</v>
      </c>
      <c r="H44">
        <v>5.4130000000000003</v>
      </c>
    </row>
    <row r="45" spans="1:8" x14ac:dyDescent="0.75">
      <c r="A45">
        <v>3900</v>
      </c>
      <c r="B45">
        <v>63.165999999999997</v>
      </c>
      <c r="C45">
        <v>350.61900000000003</v>
      </c>
      <c r="D45">
        <v>296.952</v>
      </c>
      <c r="E45">
        <v>209.30099999999999</v>
      </c>
      <c r="F45">
        <v>-404.66199999999998</v>
      </c>
      <c r="G45">
        <v>-393.47699999999998</v>
      </c>
      <c r="H45">
        <v>5.27</v>
      </c>
    </row>
    <row r="46" spans="1:8" x14ac:dyDescent="0.75">
      <c r="A46">
        <v>4000</v>
      </c>
      <c r="B46">
        <v>63.253999999999998</v>
      </c>
      <c r="C46">
        <v>352.21899999999999</v>
      </c>
      <c r="D46">
        <v>298.31400000000002</v>
      </c>
      <c r="E46">
        <v>215.62200000000001</v>
      </c>
      <c r="F46">
        <v>-405.25099999999998</v>
      </c>
      <c r="G46">
        <v>-393.18299999999999</v>
      </c>
      <c r="H46">
        <v>5.1340000000000003</v>
      </c>
    </row>
    <row r="47" spans="1:8" x14ac:dyDescent="0.75">
      <c r="A47">
        <v>4100</v>
      </c>
      <c r="B47">
        <v>63.341000000000001</v>
      </c>
      <c r="C47">
        <v>353.78199999999998</v>
      </c>
      <c r="D47">
        <v>299.64800000000002</v>
      </c>
      <c r="E47">
        <v>221.95099999999999</v>
      </c>
      <c r="F47">
        <v>-405.85599999999999</v>
      </c>
      <c r="G47">
        <v>-392.87400000000002</v>
      </c>
      <c r="H47">
        <v>5.0049999999999999</v>
      </c>
    </row>
    <row r="48" spans="1:8" x14ac:dyDescent="0.75">
      <c r="A48">
        <v>4200</v>
      </c>
      <c r="B48">
        <v>63.426000000000002</v>
      </c>
      <c r="C48">
        <v>355.31</v>
      </c>
      <c r="D48">
        <v>300.95499999999998</v>
      </c>
      <c r="E48">
        <v>228.29</v>
      </c>
      <c r="F48">
        <v>-406.47500000000002</v>
      </c>
      <c r="G48">
        <v>-392.55</v>
      </c>
      <c r="H48">
        <v>4.8819999999999997</v>
      </c>
    </row>
    <row r="49" spans="1:8" x14ac:dyDescent="0.75">
      <c r="A49">
        <v>4300</v>
      </c>
      <c r="B49">
        <v>63.509</v>
      </c>
      <c r="C49">
        <v>356.803</v>
      </c>
      <c r="D49">
        <v>302.23599999999999</v>
      </c>
      <c r="E49">
        <v>234.637</v>
      </c>
      <c r="F49">
        <v>-407.11</v>
      </c>
      <c r="G49">
        <v>-392.21</v>
      </c>
      <c r="H49">
        <v>4.7640000000000002</v>
      </c>
    </row>
    <row r="50" spans="1:8" x14ac:dyDescent="0.75">
      <c r="A50">
        <v>4400</v>
      </c>
      <c r="B50">
        <v>63.588000000000001</v>
      </c>
      <c r="C50">
        <v>358.26400000000001</v>
      </c>
      <c r="D50">
        <v>303.49299999999999</v>
      </c>
      <c r="E50">
        <v>240.99100000000001</v>
      </c>
      <c r="F50">
        <v>-407.76</v>
      </c>
      <c r="G50">
        <v>-391.85700000000003</v>
      </c>
      <c r="H50">
        <v>4.6520000000000001</v>
      </c>
    </row>
    <row r="51" spans="1:8" x14ac:dyDescent="0.75">
      <c r="A51">
        <v>4500</v>
      </c>
      <c r="B51">
        <v>63.667000000000002</v>
      </c>
      <c r="C51">
        <v>359.69400000000002</v>
      </c>
      <c r="D51">
        <v>304.726</v>
      </c>
      <c r="E51">
        <v>247.35400000000001</v>
      </c>
      <c r="F51">
        <v>-408.42599999999999</v>
      </c>
      <c r="G51">
        <v>-391.488</v>
      </c>
      <c r="H51">
        <v>4.5439999999999996</v>
      </c>
    </row>
    <row r="52" spans="1:8" x14ac:dyDescent="0.75">
      <c r="A52">
        <v>4600</v>
      </c>
      <c r="B52">
        <v>63.744999999999997</v>
      </c>
      <c r="C52">
        <v>361.09399999999999</v>
      </c>
      <c r="D52">
        <v>305.93700000000001</v>
      </c>
      <c r="E52">
        <v>253.72499999999999</v>
      </c>
      <c r="F52">
        <v>-409.10599999999999</v>
      </c>
      <c r="G52">
        <v>-391.10500000000002</v>
      </c>
      <c r="H52">
        <v>4.4409999999999998</v>
      </c>
    </row>
    <row r="53" spans="1:8" x14ac:dyDescent="0.75">
      <c r="A53">
        <v>4700</v>
      </c>
      <c r="B53">
        <v>63.823</v>
      </c>
      <c r="C53">
        <v>362.46600000000001</v>
      </c>
      <c r="D53">
        <v>307.125</v>
      </c>
      <c r="E53">
        <v>260.10300000000001</v>
      </c>
      <c r="F53">
        <v>-409.80200000000002</v>
      </c>
      <c r="G53">
        <v>-390.70600000000002</v>
      </c>
      <c r="H53">
        <v>4.3419999999999996</v>
      </c>
    </row>
    <row r="54" spans="1:8" x14ac:dyDescent="0.75">
      <c r="A54">
        <v>4800</v>
      </c>
      <c r="B54">
        <v>63.893000000000001</v>
      </c>
      <c r="C54">
        <v>363.81</v>
      </c>
      <c r="D54">
        <v>308.29199999999997</v>
      </c>
      <c r="E54">
        <v>266.48899999999998</v>
      </c>
      <c r="F54">
        <v>-410.51400000000001</v>
      </c>
      <c r="G54">
        <v>-390.29199999999997</v>
      </c>
      <c r="H54">
        <v>4.2469999999999999</v>
      </c>
    </row>
    <row r="55" spans="1:8" x14ac:dyDescent="0.75">
      <c r="A55">
        <v>4900</v>
      </c>
      <c r="B55">
        <v>63.968000000000004</v>
      </c>
      <c r="C55">
        <v>365.12799999999999</v>
      </c>
      <c r="D55">
        <v>309.43799999999999</v>
      </c>
      <c r="E55">
        <v>272.88200000000001</v>
      </c>
      <c r="F55">
        <v>-411.24200000000002</v>
      </c>
      <c r="G55">
        <v>-389.86200000000002</v>
      </c>
      <c r="H55">
        <v>4.1559999999999997</v>
      </c>
    </row>
    <row r="56" spans="1:8" x14ac:dyDescent="0.75">
      <c r="A56">
        <v>5000</v>
      </c>
      <c r="B56">
        <v>64.046000000000006</v>
      </c>
      <c r="C56">
        <v>366.42200000000003</v>
      </c>
      <c r="D56">
        <v>310.565</v>
      </c>
      <c r="E56">
        <v>279.28300000000002</v>
      </c>
      <c r="F56">
        <v>-411.98599999999999</v>
      </c>
      <c r="G56">
        <v>-389.41899999999998</v>
      </c>
      <c r="H56">
        <v>4.0679999999999996</v>
      </c>
    </row>
    <row r="57" spans="1:8" x14ac:dyDescent="0.75">
      <c r="A57">
        <v>5100</v>
      </c>
      <c r="B57">
        <v>64.128</v>
      </c>
      <c r="C57">
        <v>367.69099999999997</v>
      </c>
      <c r="D57">
        <v>311.673</v>
      </c>
      <c r="E57">
        <v>285.69099999999997</v>
      </c>
      <c r="F57">
        <v>-412.74599999999998</v>
      </c>
      <c r="G57">
        <v>-388.959</v>
      </c>
      <c r="H57">
        <v>3.984</v>
      </c>
    </row>
    <row r="58" spans="1:8" x14ac:dyDescent="0.75">
      <c r="A58">
        <v>5200</v>
      </c>
      <c r="B58">
        <v>64.22</v>
      </c>
      <c r="C58">
        <v>368.93700000000001</v>
      </c>
      <c r="D58">
        <v>312.762</v>
      </c>
      <c r="E58">
        <v>292.10899999999998</v>
      </c>
      <c r="F58">
        <v>-413.52199999999999</v>
      </c>
      <c r="G58">
        <v>-388.48599999999999</v>
      </c>
      <c r="H58">
        <v>3.9020000000000001</v>
      </c>
    </row>
    <row r="59" spans="1:8" x14ac:dyDescent="0.75">
      <c r="A59">
        <v>5300</v>
      </c>
      <c r="B59">
        <v>64.311999999999998</v>
      </c>
      <c r="C59">
        <v>370.161</v>
      </c>
      <c r="D59">
        <v>313.83300000000003</v>
      </c>
      <c r="E59">
        <v>298.53500000000003</v>
      </c>
      <c r="F59">
        <v>-414.31400000000002</v>
      </c>
      <c r="G59">
        <v>-387.99599999999998</v>
      </c>
      <c r="H59">
        <v>3.8239999999999998</v>
      </c>
    </row>
    <row r="60" spans="1:8" x14ac:dyDescent="0.75">
      <c r="A60">
        <v>5400</v>
      </c>
      <c r="B60">
        <v>64.403999999999996</v>
      </c>
      <c r="C60">
        <v>371.36399999999998</v>
      </c>
      <c r="D60">
        <v>314.88799999999998</v>
      </c>
      <c r="E60">
        <v>304.971</v>
      </c>
      <c r="F60">
        <v>-415.12299999999999</v>
      </c>
      <c r="G60">
        <v>-387.49299999999999</v>
      </c>
      <c r="H60">
        <v>3.7480000000000002</v>
      </c>
    </row>
    <row r="61" spans="1:8" x14ac:dyDescent="0.75">
      <c r="A61">
        <v>5500</v>
      </c>
      <c r="B61">
        <v>64.495999999999995</v>
      </c>
      <c r="C61">
        <v>372.54700000000003</v>
      </c>
      <c r="D61">
        <v>315.92500000000001</v>
      </c>
      <c r="E61">
        <v>311.416</v>
      </c>
      <c r="F61">
        <v>-415.94900000000001</v>
      </c>
      <c r="G61">
        <v>-386.97399999999999</v>
      </c>
      <c r="H61">
        <v>3.6749999999999998</v>
      </c>
    </row>
    <row r="62" spans="1:8" x14ac:dyDescent="0.75">
      <c r="A62">
        <v>5600</v>
      </c>
      <c r="B62">
        <v>64.587999999999994</v>
      </c>
      <c r="C62">
        <v>373.709</v>
      </c>
      <c r="D62">
        <v>316.947</v>
      </c>
      <c r="E62">
        <v>317.87</v>
      </c>
      <c r="F62">
        <v>-416.79399999999998</v>
      </c>
      <c r="G62">
        <v>-386.43900000000002</v>
      </c>
      <c r="H62">
        <v>3.605</v>
      </c>
    </row>
    <row r="63" spans="1:8" x14ac:dyDescent="0.75">
      <c r="A63">
        <v>5700</v>
      </c>
      <c r="B63">
        <v>64.680000000000007</v>
      </c>
      <c r="C63">
        <v>374.85300000000001</v>
      </c>
      <c r="D63">
        <v>317.95299999999997</v>
      </c>
      <c r="E63">
        <v>324.334</v>
      </c>
      <c r="F63">
        <v>-417.65800000000002</v>
      </c>
      <c r="G63">
        <v>-385.89</v>
      </c>
      <c r="H63">
        <v>3.536</v>
      </c>
    </row>
    <row r="64" spans="1:8" x14ac:dyDescent="0.75">
      <c r="A64">
        <v>5800</v>
      </c>
      <c r="B64">
        <v>64.772000000000006</v>
      </c>
      <c r="C64">
        <v>375.97899999999998</v>
      </c>
      <c r="D64">
        <v>318.94400000000002</v>
      </c>
      <c r="E64">
        <v>330.80599999999998</v>
      </c>
      <c r="F64">
        <v>-418.541</v>
      </c>
      <c r="G64">
        <v>-385.32400000000001</v>
      </c>
      <c r="H64">
        <v>3.47</v>
      </c>
    </row>
    <row r="65" spans="1:8" x14ac:dyDescent="0.75">
      <c r="A65">
        <v>5900</v>
      </c>
      <c r="B65">
        <v>64.864999999999995</v>
      </c>
      <c r="C65">
        <v>377.08699999999999</v>
      </c>
      <c r="D65">
        <v>319.92</v>
      </c>
      <c r="E65">
        <v>337.28800000000001</v>
      </c>
      <c r="F65">
        <v>-419.44499999999999</v>
      </c>
      <c r="G65">
        <v>-384.745</v>
      </c>
      <c r="H65">
        <v>3.4060000000000001</v>
      </c>
    </row>
    <row r="66" spans="1:8" x14ac:dyDescent="0.75">
      <c r="A66">
        <v>6000</v>
      </c>
      <c r="B66">
        <v>64.956999999999994</v>
      </c>
      <c r="C66">
        <v>378.178</v>
      </c>
      <c r="D66">
        <v>320.88200000000001</v>
      </c>
      <c r="E66">
        <v>343.779</v>
      </c>
      <c r="F66">
        <v>-420.37200000000001</v>
      </c>
      <c r="G66">
        <v>-384.14800000000002</v>
      </c>
      <c r="H66">
        <v>3.3439999999999999</v>
      </c>
    </row>
  </sheetData>
  <hyperlinks>
    <hyperlink ref="A1" r:id="rId1" xr:uid="{438B70F6-448A-4AB7-912A-A7D49EBF603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Conclusion</vt:lpstr>
      <vt:lpstr>Tad method linear interpolation</vt:lpstr>
      <vt:lpstr>Tad method cpdeltaT</vt:lpstr>
      <vt:lpstr>Tad method integral</vt:lpstr>
      <vt:lpstr>Cantera</vt:lpstr>
      <vt:lpstr>H2O</vt:lpstr>
      <vt:lpstr>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Silva</dc:creator>
  <cp:lastModifiedBy>Carla Silva</cp:lastModifiedBy>
  <dcterms:created xsi:type="dcterms:W3CDTF">2020-04-28T11:02:22Z</dcterms:created>
  <dcterms:modified xsi:type="dcterms:W3CDTF">2020-05-04T21:57:52Z</dcterms:modified>
</cp:coreProperties>
</file>